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925" windowHeight="5955" activeTab="2"/>
  </bookViews>
  <sheets>
    <sheet name="Modello cadenza sinistri" sheetId="1" r:id="rId1"/>
    <sheet name="Modello dell'onere medio" sheetId="2" r:id="rId2"/>
    <sheet name="Sviluppo FL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<sst xmlns="http://schemas.openxmlformats.org/spreadsheetml/2006/main" count="154" uniqueCount="55">
  <si>
    <t>N° sx denunciati (col. c mod. 29)</t>
  </si>
  <si>
    <t>12+</t>
  </si>
  <si>
    <t>Accad\Esercizio</t>
  </si>
  <si>
    <t>Totale</t>
  </si>
  <si>
    <t>Selezione</t>
  </si>
  <si>
    <t>Anni</t>
  </si>
  <si>
    <t>Tasso</t>
  </si>
  <si>
    <t>Esercizi futuri</t>
  </si>
  <si>
    <t>Generazione</t>
  </si>
  <si>
    <t>Sinistri pagati</t>
  </si>
  <si>
    <t>Tasso composto</t>
  </si>
  <si>
    <t>Inflazione passata</t>
  </si>
  <si>
    <t>Inflazione futura</t>
  </si>
  <si>
    <t>Stima riserva sinistri</t>
  </si>
  <si>
    <t>N° sx a riserva iniziale (col. 17 mod. 29 All. 1)</t>
  </si>
  <si>
    <t>9+</t>
  </si>
  <si>
    <t>N° sx riaperti (col. 24 mod. 29 All. 1)</t>
  </si>
  <si>
    <t>N° sx eliminati senza seguito (col. 7+21 mod. 29 All. 1)</t>
  </si>
  <si>
    <t>Incidenza delle denunce tardive [( c tardivi/c non tardivi) per anno di generazione e di sviluppo)</t>
  </si>
  <si>
    <t>Incidenza riaperture nette [(24-7-21)/(c+17)]</t>
  </si>
  <si>
    <t>Incidenza dei pagamenti [(5+19+25)/(c+17+24-7-21)]</t>
  </si>
  <si>
    <t>N° sx eliminati senza seguito (col. 7 mod. 29 All. 1)</t>
  </si>
  <si>
    <t>N° sx pagati (col. 5 mod. 29 All. 1)</t>
  </si>
  <si>
    <t>N° sx pagati (col. 5+19+25 mod. 29 All. 1)</t>
  </si>
  <si>
    <t>Incidenza senza seguito (-7/c)</t>
  </si>
  <si>
    <t>Incidenza dei pagamenti [5/(c-7)]</t>
  </si>
  <si>
    <t>Importo sx pagati (col. 6+20+26 mod. 29 All. 1)</t>
  </si>
  <si>
    <t>Costo medio pagato [(6+20+26)/(5+19+25)]</t>
  </si>
  <si>
    <t>Costo medio pagato inflazionato [(6+20+26)/(5+19+25)]</t>
  </si>
  <si>
    <t>Importo sx pagati (col. 6 mod. 29 All. 1)</t>
  </si>
  <si>
    <t>Costo medio pagato inflazionato [(6)/(5)]</t>
  </si>
  <si>
    <t>Costo medio pagato [(6)/(5)]</t>
  </si>
  <si>
    <t>Denunce non tardive</t>
  </si>
  <si>
    <t>Incidenze tardivi</t>
  </si>
  <si>
    <t>Denunce tardive dopo il 31-12-06</t>
  </si>
  <si>
    <t>Incidenze riaperture nette</t>
  </si>
  <si>
    <t>Nuove Denunce</t>
  </si>
  <si>
    <t>Denunce Nuove+Es. prec.</t>
  </si>
  <si>
    <t>Numero denunce tardive</t>
  </si>
  <si>
    <t>Movimenti per riaperture nette</t>
  </si>
  <si>
    <t>Movimenti per riaperture nette dopo il 31-1206</t>
  </si>
  <si>
    <t>Esposti al rischio di pagamento dopo il 31-12-06</t>
  </si>
  <si>
    <t>Esposti al rischio di pagamento</t>
  </si>
  <si>
    <t>Sinistri pagati dopo il 31-12-06</t>
  </si>
  <si>
    <t>MA2</t>
  </si>
  <si>
    <t>Sinistri a riserva finale dopo il 31-12-06</t>
  </si>
  <si>
    <t>Sinistri a riserva finale</t>
  </si>
  <si>
    <t>Costo medio proiettato dopo il 31-12-06</t>
  </si>
  <si>
    <t>Costo medio proiettato</t>
  </si>
  <si>
    <t>Costo medio pagato</t>
  </si>
  <si>
    <t>Tasso d'inflazione composto</t>
  </si>
  <si>
    <t>Stima riserva sinistri al 31-12-06</t>
  </si>
  <si>
    <t>Ult Anno</t>
  </si>
  <si>
    <t>Riserva sinistri Bilancio</t>
  </si>
  <si>
    <t>1998 e prec.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</si>
</sst>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  <numFmt numFmtId="171" formatCode="0.000%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_-* #,##0.000_-;\-* #,##0.000_-;_-* &quot;-&quot;???_-;_-@_-"/>
    <numFmt numFmtId="176" formatCode="0.0000%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41" fontId="1" fillId="0" borderId="0" xfId="16" applyFont="1" applyBorder="1" applyAlignment="1">
      <alignment/>
    </xf>
    <xf numFmtId="41" fontId="1" fillId="0" borderId="7" xfId="16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1" xfId="16" applyFont="1" applyBorder="1" applyAlignment="1">
      <alignment/>
    </xf>
    <xf numFmtId="41" fontId="1" fillId="0" borderId="11" xfId="16" applyFont="1" applyBorder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0" fontId="1" fillId="0" borderId="0" xfId="17" applyNumberFormat="1" applyFont="1" applyBorder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/>
    </xf>
    <xf numFmtId="174" fontId="1" fillId="0" borderId="0" xfId="16" applyNumberFormat="1" applyFont="1" applyBorder="1" applyAlignment="1">
      <alignment/>
    </xf>
    <xf numFmtId="174" fontId="1" fillId="0" borderId="7" xfId="16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74" fontId="1" fillId="0" borderId="1" xfId="16" applyNumberFormat="1" applyFont="1" applyBorder="1" applyAlignment="1">
      <alignment/>
    </xf>
    <xf numFmtId="174" fontId="1" fillId="0" borderId="11" xfId="16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1" fontId="1" fillId="0" borderId="13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0" fontId="1" fillId="0" borderId="0" xfId="0" applyFont="1" applyAlignment="1">
      <alignment horizontal="center"/>
    </xf>
    <xf numFmtId="10" fontId="1" fillId="0" borderId="12" xfId="17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20" xfId="0" applyFont="1" applyBorder="1" applyAlignment="1">
      <alignment horizontal="center"/>
    </xf>
    <xf numFmtId="41" fontId="1" fillId="0" borderId="21" xfId="16" applyFont="1" applyBorder="1" applyAlignment="1">
      <alignment/>
    </xf>
    <xf numFmtId="41" fontId="1" fillId="0" borderId="22" xfId="16" applyFont="1" applyBorder="1" applyAlignment="1">
      <alignment/>
    </xf>
    <xf numFmtId="41" fontId="1" fillId="0" borderId="23" xfId="16" applyFont="1" applyBorder="1" applyAlignment="1">
      <alignment/>
    </xf>
    <xf numFmtId="41" fontId="1" fillId="0" borderId="24" xfId="16" applyFont="1" applyBorder="1" applyAlignment="1">
      <alignment/>
    </xf>
    <xf numFmtId="41" fontId="1" fillId="0" borderId="25" xfId="16" applyFont="1" applyBorder="1" applyAlignment="1">
      <alignment/>
    </xf>
    <xf numFmtId="41" fontId="1" fillId="0" borderId="26" xfId="16" applyFont="1" applyBorder="1" applyAlignment="1">
      <alignment/>
    </xf>
    <xf numFmtId="9" fontId="1" fillId="0" borderId="0" xfId="0" applyNumberFormat="1" applyFont="1" applyAlignment="1">
      <alignment/>
    </xf>
    <xf numFmtId="41" fontId="1" fillId="0" borderId="27" xfId="16" applyFont="1" applyBorder="1" applyAlignment="1">
      <alignment/>
    </xf>
    <xf numFmtId="174" fontId="1" fillId="0" borderId="12" xfId="16" applyNumberFormat="1" applyFont="1" applyBorder="1" applyAlignment="1">
      <alignment/>
    </xf>
    <xf numFmtId="41" fontId="1" fillId="0" borderId="28" xfId="16" applyFont="1" applyBorder="1" applyAlignment="1">
      <alignment/>
    </xf>
    <xf numFmtId="41" fontId="1" fillId="0" borderId="12" xfId="16" applyFont="1" applyBorder="1" applyAlignment="1">
      <alignment/>
    </xf>
    <xf numFmtId="0" fontId="1" fillId="0" borderId="8" xfId="0" applyFont="1" applyBorder="1" applyAlignment="1">
      <alignment horizontal="left"/>
    </xf>
    <xf numFmtId="41" fontId="1" fillId="0" borderId="2" xfId="16" applyFont="1" applyBorder="1" applyAlignment="1">
      <alignment/>
    </xf>
    <xf numFmtId="41" fontId="1" fillId="0" borderId="9" xfId="16" applyFont="1" applyBorder="1" applyAlignment="1">
      <alignment/>
    </xf>
    <xf numFmtId="170" fontId="1" fillId="0" borderId="0" xfId="17" applyNumberFormat="1" applyFont="1" applyBorder="1" applyAlignment="1">
      <alignment/>
    </xf>
    <xf numFmtId="170" fontId="1" fillId="0" borderId="7" xfId="17" applyNumberFormat="1" applyFont="1" applyBorder="1" applyAlignment="1">
      <alignment/>
    </xf>
    <xf numFmtId="170" fontId="1" fillId="0" borderId="2" xfId="17" applyNumberFormat="1" applyFont="1" applyBorder="1" applyAlignment="1">
      <alignment/>
    </xf>
    <xf numFmtId="170" fontId="1" fillId="0" borderId="9" xfId="17" applyNumberFormat="1" applyFont="1" applyBorder="1" applyAlignment="1">
      <alignment/>
    </xf>
    <xf numFmtId="10" fontId="1" fillId="0" borderId="7" xfId="17" applyNumberFormat="1" applyFont="1" applyBorder="1" applyAlignment="1">
      <alignment/>
    </xf>
    <xf numFmtId="10" fontId="1" fillId="0" borderId="2" xfId="17" applyNumberFormat="1" applyFont="1" applyBorder="1" applyAlignment="1">
      <alignment/>
    </xf>
    <xf numFmtId="10" fontId="1" fillId="0" borderId="9" xfId="17" applyNumberFormat="1" applyFont="1" applyBorder="1" applyAlignment="1">
      <alignment/>
    </xf>
    <xf numFmtId="170" fontId="1" fillId="0" borderId="1" xfId="17" applyNumberFormat="1" applyFont="1" applyBorder="1" applyAlignment="1">
      <alignment/>
    </xf>
    <xf numFmtId="170" fontId="1" fillId="0" borderId="11" xfId="17" applyNumberFormat="1" applyFont="1" applyBorder="1" applyAlignment="1">
      <alignment/>
    </xf>
    <xf numFmtId="10" fontId="1" fillId="0" borderId="1" xfId="17" applyNumberFormat="1" applyFont="1" applyBorder="1" applyAlignment="1">
      <alignment/>
    </xf>
    <xf numFmtId="10" fontId="1" fillId="0" borderId="11" xfId="17" applyNumberFormat="1" applyFont="1" applyBorder="1" applyAlignment="1">
      <alignment/>
    </xf>
    <xf numFmtId="10" fontId="1" fillId="0" borderId="0" xfId="0" applyNumberFormat="1" applyFont="1" applyAlignment="1">
      <alignment/>
    </xf>
    <xf numFmtId="10" fontId="1" fillId="0" borderId="0" xfId="17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10" fontId="1" fillId="0" borderId="28" xfId="17" applyNumberFormat="1" applyFont="1" applyBorder="1" applyAlignment="1">
      <alignment/>
    </xf>
    <xf numFmtId="10" fontId="3" fillId="0" borderId="28" xfId="17" applyNumberFormat="1" applyFont="1" applyBorder="1" applyAlignment="1">
      <alignment/>
    </xf>
    <xf numFmtId="10" fontId="3" fillId="0" borderId="7" xfId="17" applyNumberFormat="1" applyFont="1" applyBorder="1" applyAlignment="1">
      <alignment/>
    </xf>
    <xf numFmtId="174" fontId="1" fillId="0" borderId="28" xfId="16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43" fontId="1" fillId="0" borderId="0" xfId="0" applyNumberFormat="1" applyFont="1" applyAlignment="1">
      <alignment/>
    </xf>
    <xf numFmtId="41" fontId="1" fillId="0" borderId="14" xfId="16" applyFont="1" applyBorder="1" applyAlignment="1">
      <alignment/>
    </xf>
    <xf numFmtId="41" fontId="1" fillId="0" borderId="13" xfId="16" applyFont="1" applyBorder="1" applyAlignment="1">
      <alignment/>
    </xf>
    <xf numFmtId="41" fontId="1" fillId="0" borderId="31" xfId="16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43\Segreteria%20Tecnica\Documenti\INDICI\CT+VR\Ramo_10+12\numeri2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 1"/>
      <sheetName val="Col 4"/>
      <sheetName val="Col 5"/>
      <sheetName val="Col 7"/>
      <sheetName val="Col 10"/>
      <sheetName val="Col 13"/>
      <sheetName val="Col 15"/>
      <sheetName val="Col 17"/>
      <sheetName val="Col 19"/>
      <sheetName val="Col 21"/>
      <sheetName val="Col 24"/>
      <sheetName val="Col 25"/>
      <sheetName val="Col 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5"/>
  <sheetViews>
    <sheetView zoomScale="75" zoomScaleNormal="75" workbookViewId="0" topLeftCell="M1">
      <selection activeCell="M22" sqref="M22"/>
    </sheetView>
  </sheetViews>
  <sheetFormatPr defaultColWidth="9.140625" defaultRowHeight="12.75"/>
  <cols>
    <col min="1" max="1" width="13.421875" style="1" bestFit="1" customWidth="1"/>
    <col min="2" max="2" width="9.140625" style="1" customWidth="1"/>
    <col min="3" max="3" width="9.57421875" style="1" bestFit="1" customWidth="1"/>
    <col min="4" max="4" width="9.28125" style="1" customWidth="1"/>
    <col min="5" max="16" width="9.140625" style="1" customWidth="1"/>
    <col min="17" max="17" width="13.421875" style="1" bestFit="1" customWidth="1"/>
    <col min="18" max="16384" width="9.140625" style="1" customWidth="1"/>
  </cols>
  <sheetData>
    <row r="1" spans="1:25" ht="12.75">
      <c r="A1" s="80" t="s">
        <v>0</v>
      </c>
      <c r="B1" s="80"/>
      <c r="C1" s="80"/>
      <c r="Q1" s="81" t="s">
        <v>18</v>
      </c>
      <c r="R1" s="81"/>
      <c r="S1" s="81"/>
      <c r="T1" s="81"/>
      <c r="U1" s="81"/>
      <c r="V1" s="81"/>
      <c r="W1" s="81"/>
      <c r="X1" s="81"/>
      <c r="Y1" s="81"/>
    </row>
    <row r="2" spans="1:23" ht="13.5" thickBot="1">
      <c r="A2" s="2"/>
      <c r="B2" s="2"/>
      <c r="C2" s="2"/>
      <c r="D2" s="2"/>
      <c r="E2" s="2"/>
      <c r="F2" s="2"/>
      <c r="G2" s="2"/>
      <c r="H2" s="2"/>
      <c r="Q2" s="2"/>
      <c r="R2" s="2"/>
      <c r="S2" s="2"/>
      <c r="T2" s="2"/>
      <c r="U2" s="2"/>
      <c r="V2" s="2"/>
      <c r="W2" s="2"/>
    </row>
    <row r="3" spans="1:30" ht="12.75">
      <c r="A3" s="5" t="s">
        <v>2</v>
      </c>
      <c r="B3" s="4">
        <v>2006</v>
      </c>
      <c r="C3" s="4">
        <v>2005</v>
      </c>
      <c r="D3" s="4">
        <v>2004</v>
      </c>
      <c r="E3" s="4">
        <v>2003</v>
      </c>
      <c r="F3" s="4">
        <v>2002</v>
      </c>
      <c r="G3" s="4">
        <v>2001</v>
      </c>
      <c r="H3" s="4">
        <v>2000</v>
      </c>
      <c r="I3" s="4">
        <v>1999</v>
      </c>
      <c r="J3" s="4">
        <v>1998</v>
      </c>
      <c r="K3" s="4">
        <v>1997</v>
      </c>
      <c r="L3" s="4">
        <v>1996</v>
      </c>
      <c r="M3" s="6">
        <v>1995</v>
      </c>
      <c r="Q3" s="5" t="s">
        <v>2</v>
      </c>
      <c r="R3" s="4">
        <v>2005</v>
      </c>
      <c r="S3" s="4">
        <v>2004</v>
      </c>
      <c r="T3" s="4">
        <v>2003</v>
      </c>
      <c r="U3" s="4">
        <v>2002</v>
      </c>
      <c r="V3" s="4">
        <v>2001</v>
      </c>
      <c r="W3" s="4">
        <v>2000</v>
      </c>
      <c r="X3" s="4">
        <v>1999</v>
      </c>
      <c r="Y3" s="4">
        <v>1998</v>
      </c>
      <c r="Z3" s="4">
        <v>1997</v>
      </c>
      <c r="AA3" s="4">
        <v>1996</v>
      </c>
      <c r="AB3" s="6">
        <v>1995</v>
      </c>
      <c r="AD3" s="1" t="s">
        <v>4</v>
      </c>
    </row>
    <row r="4" spans="1:28" ht="12.75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9"/>
    </row>
    <row r="5" spans="1:28" ht="12.75">
      <c r="A5" s="7">
        <v>11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Q5" s="7">
        <v>11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57">
        <f>+B5/M16</f>
        <v>0</v>
      </c>
    </row>
    <row r="6" spans="1:30" ht="12.75">
      <c r="A6" s="7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Q6" s="7">
        <v>10</v>
      </c>
      <c r="R6" s="18"/>
      <c r="S6" s="18"/>
      <c r="T6" s="18"/>
      <c r="U6" s="18"/>
      <c r="V6" s="18"/>
      <c r="W6" s="18"/>
      <c r="X6" s="18"/>
      <c r="Y6" s="18"/>
      <c r="Z6" s="18"/>
      <c r="AA6" s="18">
        <f>+B$6/L16</f>
        <v>0</v>
      </c>
      <c r="AB6" s="57">
        <f>+C$6/M16</f>
        <v>0</v>
      </c>
      <c r="AD6" s="64"/>
    </row>
    <row r="7" spans="1:31" ht="12.75">
      <c r="A7" s="7">
        <v>9</v>
      </c>
      <c r="B7" s="8">
        <v>2.8</v>
      </c>
      <c r="C7" s="8">
        <v>7.2</v>
      </c>
      <c r="D7" s="8">
        <v>7.2</v>
      </c>
      <c r="E7" s="8">
        <v>8</v>
      </c>
      <c r="F7" s="8">
        <v>5.6</v>
      </c>
      <c r="G7" s="8">
        <v>0</v>
      </c>
      <c r="H7" s="8">
        <v>0.4</v>
      </c>
      <c r="I7" s="8">
        <v>0</v>
      </c>
      <c r="J7" s="8">
        <v>0</v>
      </c>
      <c r="K7" s="8">
        <v>0</v>
      </c>
      <c r="L7" s="8">
        <v>0</v>
      </c>
      <c r="M7" s="9">
        <v>0</v>
      </c>
      <c r="Q7" s="7">
        <v>9</v>
      </c>
      <c r="R7" s="18"/>
      <c r="S7" s="18"/>
      <c r="T7" s="18"/>
      <c r="U7" s="18"/>
      <c r="V7" s="18"/>
      <c r="W7" s="18"/>
      <c r="X7" s="18"/>
      <c r="Y7" s="18"/>
      <c r="Z7" s="18">
        <f>+B$7/K16</f>
        <v>0.00011017722794094501</v>
      </c>
      <c r="AA7" s="18">
        <f>+C$7/L16</f>
        <v>0.000300235184227645</v>
      </c>
      <c r="AB7" s="57">
        <f>+D$7/M16</f>
        <v>0.00030759766225776686</v>
      </c>
      <c r="AD7" s="64">
        <f>+Z7</f>
        <v>0.00011017722794094501</v>
      </c>
      <c r="AE7" s="1" t="s">
        <v>52</v>
      </c>
    </row>
    <row r="8" spans="1:31" ht="12.75">
      <c r="A8" s="7">
        <v>8</v>
      </c>
      <c r="B8" s="8">
        <v>0.8</v>
      </c>
      <c r="C8" s="8">
        <v>3.6</v>
      </c>
      <c r="D8" s="8">
        <v>2.4</v>
      </c>
      <c r="E8" s="8">
        <v>2</v>
      </c>
      <c r="F8" s="8">
        <v>1.2</v>
      </c>
      <c r="G8" s="8">
        <v>0</v>
      </c>
      <c r="H8" s="8">
        <v>0.4</v>
      </c>
      <c r="I8" s="8">
        <v>0</v>
      </c>
      <c r="J8" s="8">
        <v>0</v>
      </c>
      <c r="K8" s="8">
        <v>0</v>
      </c>
      <c r="L8" s="8">
        <v>0</v>
      </c>
      <c r="M8" s="9">
        <v>0</v>
      </c>
      <c r="Q8" s="7">
        <v>8</v>
      </c>
      <c r="R8" s="18"/>
      <c r="S8" s="18"/>
      <c r="T8" s="18"/>
      <c r="U8" s="18"/>
      <c r="V8" s="18"/>
      <c r="W8" s="18"/>
      <c r="X8" s="18"/>
      <c r="Y8" s="18">
        <f>+B$8/J16</f>
        <v>3.0723382029893855E-05</v>
      </c>
      <c r="Z8" s="18">
        <f>+C$8/K16</f>
        <v>0.00014165643592407216</v>
      </c>
      <c r="AA8" s="18">
        <f>+D$8/L16</f>
        <v>0.00010007839474254833</v>
      </c>
      <c r="AB8" s="57">
        <f>+E$8/M16</f>
        <v>8.54437950716019E-05</v>
      </c>
      <c r="AD8" s="64">
        <f>+AVERAGE(Y8:Z8)</f>
        <v>8.618990897698301E-05</v>
      </c>
      <c r="AE8" s="1" t="s">
        <v>44</v>
      </c>
    </row>
    <row r="9" spans="1:31" ht="12.75">
      <c r="A9" s="7">
        <v>7</v>
      </c>
      <c r="B9" s="8">
        <v>4</v>
      </c>
      <c r="C9" s="8">
        <v>3.2</v>
      </c>
      <c r="D9" s="8">
        <v>2.4</v>
      </c>
      <c r="E9" s="8">
        <v>2.4</v>
      </c>
      <c r="F9" s="8">
        <v>2.4</v>
      </c>
      <c r="G9" s="8">
        <v>0</v>
      </c>
      <c r="H9" s="8">
        <v>0.4</v>
      </c>
      <c r="I9" s="8">
        <v>0</v>
      </c>
      <c r="J9" s="8">
        <v>0</v>
      </c>
      <c r="K9" s="8">
        <v>0</v>
      </c>
      <c r="L9" s="8">
        <v>0</v>
      </c>
      <c r="M9" s="9">
        <v>0</v>
      </c>
      <c r="Q9" s="7">
        <v>7</v>
      </c>
      <c r="R9" s="18"/>
      <c r="S9" s="18"/>
      <c r="T9" s="18"/>
      <c r="U9" s="18"/>
      <c r="V9" s="18"/>
      <c r="W9" s="18"/>
      <c r="X9" s="18">
        <f>+B$9/I16</f>
        <v>0.00014061533269587716</v>
      </c>
      <c r="Y9" s="18">
        <f>+C$9/J16</f>
        <v>0.00012289352811957542</v>
      </c>
      <c r="Z9" s="18">
        <f>+D$9/K16</f>
        <v>9.443762394938144E-05</v>
      </c>
      <c r="AA9" s="18">
        <f>+E$9/L16</f>
        <v>0.00010007839474254833</v>
      </c>
      <c r="AB9" s="57">
        <f>+F$9/M16</f>
        <v>0.00010253255408592227</v>
      </c>
      <c r="AD9" s="64">
        <f>+AVERAGE(X9:Y9)</f>
        <v>0.0001317544304077263</v>
      </c>
      <c r="AE9" s="1" t="s">
        <v>44</v>
      </c>
    </row>
    <row r="10" spans="1:31" ht="12.75">
      <c r="A10" s="7">
        <v>6</v>
      </c>
      <c r="B10" s="8">
        <v>8.8</v>
      </c>
      <c r="C10" s="8">
        <v>13.2</v>
      </c>
      <c r="D10" s="8">
        <v>5.6</v>
      </c>
      <c r="E10" s="8">
        <v>4.8</v>
      </c>
      <c r="F10" s="8">
        <v>3.6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">
        <v>0</v>
      </c>
      <c r="Q10" s="7">
        <v>6</v>
      </c>
      <c r="R10" s="18"/>
      <c r="S10" s="18"/>
      <c r="T10" s="18"/>
      <c r="U10" s="18"/>
      <c r="V10" s="18"/>
      <c r="W10" s="18">
        <f aca="true" t="shared" si="0" ref="W10:AB10">+$B$10/H16</f>
        <v>0.00027569267785310596</v>
      </c>
      <c r="X10" s="18">
        <f t="shared" si="0"/>
        <v>0.00030935373193092977</v>
      </c>
      <c r="Y10" s="18">
        <f t="shared" si="0"/>
        <v>0.0003379572023288324</v>
      </c>
      <c r="Z10" s="18">
        <f t="shared" si="0"/>
        <v>0.00034627128781439866</v>
      </c>
      <c r="AA10" s="18">
        <f t="shared" si="0"/>
        <v>0.0003669541140560106</v>
      </c>
      <c r="AB10" s="57">
        <f t="shared" si="0"/>
        <v>0.0003759526983150484</v>
      </c>
      <c r="AD10" s="64">
        <f>+AVERAGE(W10:X10)</f>
        <v>0.0002925232048920179</v>
      </c>
      <c r="AE10" s="1" t="s">
        <v>44</v>
      </c>
    </row>
    <row r="11" spans="1:31" ht="12.75">
      <c r="A11" s="7">
        <v>5</v>
      </c>
      <c r="B11" s="8">
        <v>20.8</v>
      </c>
      <c r="C11" s="8">
        <v>26</v>
      </c>
      <c r="D11" s="8">
        <v>19.6</v>
      </c>
      <c r="E11" s="8">
        <v>12</v>
      </c>
      <c r="F11" s="8">
        <v>3.2</v>
      </c>
      <c r="G11" s="8">
        <v>1.6</v>
      </c>
      <c r="H11" s="8">
        <v>1.2</v>
      </c>
      <c r="I11" s="8">
        <v>0</v>
      </c>
      <c r="J11" s="8">
        <v>0</v>
      </c>
      <c r="K11" s="8">
        <v>0</v>
      </c>
      <c r="L11" s="8">
        <v>0</v>
      </c>
      <c r="M11" s="9">
        <v>0</v>
      </c>
      <c r="Q11" s="7">
        <v>5</v>
      </c>
      <c r="R11" s="18"/>
      <c r="S11" s="18"/>
      <c r="T11" s="18"/>
      <c r="U11" s="18"/>
      <c r="V11" s="18">
        <f>+B$11/G16</f>
        <v>0.0006124275686625525</v>
      </c>
      <c r="W11" s="18">
        <f aca="true" t="shared" si="1" ref="W11:AB11">+C$11/H16</f>
        <v>0.0008145465482023585</v>
      </c>
      <c r="X11" s="18">
        <f t="shared" si="1"/>
        <v>0.0006890151302097981</v>
      </c>
      <c r="Y11" s="18">
        <f t="shared" si="1"/>
        <v>0.00046085073044840777</v>
      </c>
      <c r="Z11" s="18">
        <f t="shared" si="1"/>
        <v>0.0001259168319325086</v>
      </c>
      <c r="AA11" s="18">
        <f t="shared" si="1"/>
        <v>6.671892982836556E-05</v>
      </c>
      <c r="AB11" s="57">
        <f t="shared" si="1"/>
        <v>5.1266277042961136E-05</v>
      </c>
      <c r="AD11" s="64">
        <f>+AVERAGE(V11:W11)</f>
        <v>0.0007134870584324556</v>
      </c>
      <c r="AE11" s="1" t="s">
        <v>44</v>
      </c>
    </row>
    <row r="12" spans="1:31" ht="12.75">
      <c r="A12" s="7">
        <v>4</v>
      </c>
      <c r="B12" s="8">
        <v>34</v>
      </c>
      <c r="C12" s="8">
        <v>83.6</v>
      </c>
      <c r="D12" s="8">
        <v>63.6</v>
      </c>
      <c r="E12" s="8">
        <v>43.6</v>
      </c>
      <c r="F12" s="8">
        <v>17.6</v>
      </c>
      <c r="G12" s="8">
        <v>4</v>
      </c>
      <c r="H12" s="8">
        <v>4</v>
      </c>
      <c r="I12" s="8">
        <v>2</v>
      </c>
      <c r="J12" s="8">
        <v>0</v>
      </c>
      <c r="K12" s="8">
        <v>0</v>
      </c>
      <c r="L12" s="8">
        <v>0</v>
      </c>
      <c r="M12" s="9">
        <v>0</v>
      </c>
      <c r="Q12" s="7">
        <v>4</v>
      </c>
      <c r="R12" s="18"/>
      <c r="S12" s="18"/>
      <c r="T12" s="18"/>
      <c r="U12" s="18">
        <f>+B$12/F16</f>
        <v>0.0008133270818781158</v>
      </c>
      <c r="V12" s="18">
        <f aca="true" t="shared" si="2" ref="V12:AB12">+C$12/G16</f>
        <v>0.00246148772789372</v>
      </c>
      <c r="W12" s="18">
        <f t="shared" si="2"/>
        <v>0.0019925061717565385</v>
      </c>
      <c r="X12" s="18">
        <f t="shared" si="2"/>
        <v>0.001532707126385061</v>
      </c>
      <c r="Y12" s="18">
        <f t="shared" si="2"/>
        <v>0.0006759144046576648</v>
      </c>
      <c r="Z12" s="18">
        <f t="shared" si="2"/>
        <v>0.00015739603991563573</v>
      </c>
      <c r="AA12" s="18">
        <f t="shared" si="2"/>
        <v>0.00016679732457091387</v>
      </c>
      <c r="AB12" s="57">
        <f t="shared" si="2"/>
        <v>8.54437950716019E-05</v>
      </c>
      <c r="AD12" s="64">
        <f>+U12</f>
        <v>0.0008133270818781158</v>
      </c>
      <c r="AE12" s="1" t="s">
        <v>52</v>
      </c>
    </row>
    <row r="13" spans="1:31" ht="12.75">
      <c r="A13" s="7">
        <v>3</v>
      </c>
      <c r="B13" s="8">
        <v>68</v>
      </c>
      <c r="C13" s="8">
        <v>210.4</v>
      </c>
      <c r="D13" s="8">
        <v>195.6</v>
      </c>
      <c r="E13" s="8">
        <v>128</v>
      </c>
      <c r="F13" s="8">
        <v>54.8</v>
      </c>
      <c r="G13" s="8">
        <v>31.2</v>
      </c>
      <c r="H13" s="8">
        <v>14.4</v>
      </c>
      <c r="I13" s="8">
        <v>6.4</v>
      </c>
      <c r="J13" s="8">
        <v>8.8</v>
      </c>
      <c r="K13" s="8">
        <v>0</v>
      </c>
      <c r="L13" s="8">
        <v>0</v>
      </c>
      <c r="M13" s="9">
        <v>0</v>
      </c>
      <c r="Q13" s="7">
        <v>3</v>
      </c>
      <c r="R13" s="18"/>
      <c r="S13" s="18"/>
      <c r="T13" s="18">
        <f>+B$13/E16</f>
        <v>0.0015890226575936588</v>
      </c>
      <c r="U13" s="18">
        <f aca="true" t="shared" si="3" ref="U13:AB13">+C$13/F16</f>
        <v>0.005033059353739869</v>
      </c>
      <c r="V13" s="18">
        <f t="shared" si="3"/>
        <v>0.005759174636076695</v>
      </c>
      <c r="W13" s="18">
        <f t="shared" si="3"/>
        <v>0.004010075314226995</v>
      </c>
      <c r="X13" s="18">
        <f t="shared" si="3"/>
        <v>0.001926430057933517</v>
      </c>
      <c r="Y13" s="18">
        <f t="shared" si="3"/>
        <v>0.0011982118991658603</v>
      </c>
      <c r="Z13" s="18">
        <f t="shared" si="3"/>
        <v>0.0005666257436962887</v>
      </c>
      <c r="AA13" s="18">
        <f t="shared" si="3"/>
        <v>0.0002668757193134622</v>
      </c>
      <c r="AB13" s="57">
        <f t="shared" si="3"/>
        <v>0.0003759526983150484</v>
      </c>
      <c r="AD13" s="64">
        <f>+AVERAGE(T13:U13)</f>
        <v>0.003311041005666764</v>
      </c>
      <c r="AE13" s="1" t="s">
        <v>44</v>
      </c>
    </row>
    <row r="14" spans="1:31" ht="12.75">
      <c r="A14" s="7">
        <v>2</v>
      </c>
      <c r="B14" s="8">
        <v>325.6</v>
      </c>
      <c r="C14" s="8">
        <v>345.2</v>
      </c>
      <c r="D14" s="8">
        <v>777.2</v>
      </c>
      <c r="E14" s="8">
        <v>522</v>
      </c>
      <c r="F14" s="8">
        <v>349.6</v>
      </c>
      <c r="G14" s="8">
        <v>251.6</v>
      </c>
      <c r="H14" s="8">
        <v>123.2</v>
      </c>
      <c r="I14" s="8">
        <v>96</v>
      </c>
      <c r="J14" s="8">
        <v>55.6</v>
      </c>
      <c r="K14" s="8">
        <v>54.8</v>
      </c>
      <c r="L14" s="8">
        <v>0</v>
      </c>
      <c r="M14" s="9">
        <v>0</v>
      </c>
      <c r="Q14" s="7">
        <v>2</v>
      </c>
      <c r="R14" s="18"/>
      <c r="S14" s="18">
        <f>+B$14/D16</f>
        <v>0.006975807488280816</v>
      </c>
      <c r="T14" s="18">
        <f aca="true" t="shared" si="4" ref="T14:AB14">+C$14/E16</f>
        <v>0.008066626785313691</v>
      </c>
      <c r="U14" s="18">
        <f t="shared" si="4"/>
        <v>0.018591700236343284</v>
      </c>
      <c r="V14" s="18">
        <f t="shared" si="4"/>
        <v>0.015369576482781365</v>
      </c>
      <c r="W14" s="18">
        <f t="shared" si="4"/>
        <v>0.010952518201982482</v>
      </c>
      <c r="X14" s="18">
        <f t="shared" si="4"/>
        <v>0.008844704426570673</v>
      </c>
      <c r="Y14" s="18">
        <f t="shared" si="4"/>
        <v>0.004731400832603653</v>
      </c>
      <c r="Z14" s="18">
        <f t="shared" si="4"/>
        <v>0.0037775049579752574</v>
      </c>
      <c r="AA14" s="18">
        <f t="shared" si="4"/>
        <v>0.002318482811535703</v>
      </c>
      <c r="AB14" s="57">
        <f t="shared" si="4"/>
        <v>0.0023411599849618918</v>
      </c>
      <c r="AD14" s="64">
        <f>+AVERAGE(S14:T14)</f>
        <v>0.007521217136797253</v>
      </c>
      <c r="AE14" s="1" t="s">
        <v>44</v>
      </c>
    </row>
    <row r="15" spans="1:31" ht="12.75">
      <c r="A15" s="7">
        <v>1</v>
      </c>
      <c r="B15" s="8">
        <v>5431.2</v>
      </c>
      <c r="C15" s="8">
        <v>6119.2</v>
      </c>
      <c r="D15" s="8">
        <v>7990</v>
      </c>
      <c r="E15" s="8">
        <v>5880.8</v>
      </c>
      <c r="F15" s="8">
        <v>6441.2</v>
      </c>
      <c r="G15" s="8">
        <v>5052.4</v>
      </c>
      <c r="H15" s="8">
        <v>3854.8</v>
      </c>
      <c r="I15" s="8">
        <v>2352</v>
      </c>
      <c r="J15" s="8">
        <v>984</v>
      </c>
      <c r="K15" s="8">
        <v>1034.4</v>
      </c>
      <c r="L15" s="8">
        <v>934</v>
      </c>
      <c r="M15" s="9">
        <v>0</v>
      </c>
      <c r="Q15" s="7">
        <v>1</v>
      </c>
      <c r="R15" s="18">
        <f>+B$15/C16</f>
        <v>0.12212518325972962</v>
      </c>
      <c r="S15" s="18">
        <f>+C$15/D16</f>
        <v>0.13110061788171978</v>
      </c>
      <c r="T15" s="18">
        <f>+D$15/E16</f>
        <v>0.18671016226725493</v>
      </c>
      <c r="U15" s="18">
        <f aca="true" t="shared" si="5" ref="U15:AB15">+E$15/F16</f>
        <v>0.14067687950320068</v>
      </c>
      <c r="V15" s="18">
        <f t="shared" si="5"/>
        <v>0.18965232958025158</v>
      </c>
      <c r="W15" s="18">
        <f t="shared" si="5"/>
        <v>0.15828519154375367</v>
      </c>
      <c r="X15" s="18">
        <f t="shared" si="5"/>
        <v>0.13551099611901682</v>
      </c>
      <c r="Y15" s="18">
        <f t="shared" si="5"/>
        <v>0.09032674316788793</v>
      </c>
      <c r="Z15" s="18">
        <f t="shared" si="5"/>
        <v>0.03871942581924639</v>
      </c>
      <c r="AA15" s="18">
        <f t="shared" si="5"/>
        <v>0.043133788134038335</v>
      </c>
      <c r="AB15" s="57">
        <f t="shared" si="5"/>
        <v>0.039902252298438086</v>
      </c>
      <c r="AD15" s="64">
        <f>+AVERAGE(R15:S15)</f>
        <v>0.12661290057072472</v>
      </c>
      <c r="AE15" s="1" t="s">
        <v>44</v>
      </c>
    </row>
    <row r="16" spans="1:28" ht="12.75">
      <c r="A16" s="50">
        <v>0</v>
      </c>
      <c r="B16" s="51">
        <v>40910.8</v>
      </c>
      <c r="C16" s="51">
        <v>44472.4</v>
      </c>
      <c r="D16" s="51">
        <v>46675.6</v>
      </c>
      <c r="E16" s="51">
        <v>42793.6</v>
      </c>
      <c r="F16" s="51">
        <v>41803.6</v>
      </c>
      <c r="G16" s="51">
        <v>33963.2</v>
      </c>
      <c r="H16" s="51">
        <v>31919.6</v>
      </c>
      <c r="I16" s="51">
        <v>28446.4</v>
      </c>
      <c r="J16" s="51">
        <v>26038.8</v>
      </c>
      <c r="K16" s="51">
        <v>25413.6</v>
      </c>
      <c r="L16" s="51">
        <v>23981.2</v>
      </c>
      <c r="M16" s="52">
        <v>23407.2</v>
      </c>
      <c r="Q16" s="50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</row>
    <row r="17" spans="1:31" ht="13.5" thickBot="1">
      <c r="A17" s="12" t="s">
        <v>3</v>
      </c>
      <c r="B17" s="14">
        <f>SUM(B4:B15)</f>
        <v>5896</v>
      </c>
      <c r="C17" s="14">
        <f aca="true" t="shared" si="6" ref="C17:L17">SUM(C4:C15)</f>
        <v>6811.6</v>
      </c>
      <c r="D17" s="14">
        <f t="shared" si="6"/>
        <v>9063.6</v>
      </c>
      <c r="E17" s="14">
        <f t="shared" si="6"/>
        <v>6603.6</v>
      </c>
      <c r="F17" s="14">
        <f t="shared" si="6"/>
        <v>6879.2</v>
      </c>
      <c r="G17" s="14">
        <f t="shared" si="6"/>
        <v>5340.799999999999</v>
      </c>
      <c r="H17" s="14">
        <f t="shared" si="6"/>
        <v>3998.8</v>
      </c>
      <c r="I17" s="14">
        <f t="shared" si="6"/>
        <v>2456.4</v>
      </c>
      <c r="J17" s="14">
        <f t="shared" si="6"/>
        <v>1048.4</v>
      </c>
      <c r="K17" s="14">
        <f t="shared" si="6"/>
        <v>1089.2</v>
      </c>
      <c r="L17" s="14">
        <f t="shared" si="6"/>
        <v>934</v>
      </c>
      <c r="M17" s="15">
        <f>SUM(M4:M16)</f>
        <v>23407.2</v>
      </c>
      <c r="Q17" s="12" t="s">
        <v>3</v>
      </c>
      <c r="R17" s="62">
        <f aca="true" t="shared" si="7" ref="R17:AA17">SUM(R4:R15)</f>
        <v>0.12212518325972962</v>
      </c>
      <c r="S17" s="62">
        <f t="shared" si="7"/>
        <v>0.1380764253700006</v>
      </c>
      <c r="T17" s="62">
        <f t="shared" si="7"/>
        <v>0.19636581171016226</v>
      </c>
      <c r="U17" s="62">
        <f t="shared" si="7"/>
        <v>0.16511496617516194</v>
      </c>
      <c r="V17" s="62">
        <f t="shared" si="7"/>
        <v>0.2138549959956659</v>
      </c>
      <c r="W17" s="62">
        <f t="shared" si="7"/>
        <v>0.17633053045777516</v>
      </c>
      <c r="X17" s="62">
        <f t="shared" si="7"/>
        <v>0.14895382192474269</v>
      </c>
      <c r="Y17" s="62">
        <f t="shared" si="7"/>
        <v>0.09788469514724181</v>
      </c>
      <c r="Z17" s="62">
        <f t="shared" si="7"/>
        <v>0.04403941196839488</v>
      </c>
      <c r="AA17" s="62">
        <f t="shared" si="7"/>
        <v>0.04682000900705553</v>
      </c>
      <c r="AB17" s="63">
        <f>SUM(AB4:AB16)</f>
        <v>0.043627601763559926</v>
      </c>
      <c r="AD17" s="16"/>
      <c r="AE17" s="16"/>
    </row>
    <row r="18" ht="12.75">
      <c r="AD18" s="16"/>
    </row>
    <row r="19" spans="1:30" ht="12.75">
      <c r="A19" s="80" t="s">
        <v>14</v>
      </c>
      <c r="B19" s="80"/>
      <c r="C19" s="80"/>
      <c r="D19" s="80"/>
      <c r="Q19" s="80" t="s">
        <v>19</v>
      </c>
      <c r="R19" s="80"/>
      <c r="S19" s="80"/>
      <c r="T19" s="80"/>
      <c r="Z19" s="1" t="s">
        <v>5</v>
      </c>
      <c r="AA19" s="1">
        <v>2</v>
      </c>
      <c r="AD19" s="65"/>
    </row>
    <row r="20" spans="1:24" ht="13.5" thickBot="1">
      <c r="A20" s="2"/>
      <c r="B20" s="2"/>
      <c r="C20" s="2"/>
      <c r="D20" s="2"/>
      <c r="E20" s="2"/>
      <c r="F20" s="2"/>
      <c r="G20" s="2"/>
      <c r="H20" s="2"/>
      <c r="Q20" s="2"/>
      <c r="R20" s="2"/>
      <c r="S20" s="2"/>
      <c r="T20" s="2"/>
      <c r="U20" s="2"/>
      <c r="V20" s="2"/>
      <c r="W20" s="2"/>
      <c r="X20" s="2"/>
    </row>
    <row r="21" spans="1:30" ht="12.75">
      <c r="A21" s="5" t="s">
        <v>2</v>
      </c>
      <c r="B21" s="4">
        <v>2006</v>
      </c>
      <c r="C21" s="4">
        <v>2005</v>
      </c>
      <c r="D21" s="4">
        <v>2004</v>
      </c>
      <c r="E21" s="4">
        <v>2003</v>
      </c>
      <c r="F21" s="4">
        <v>2002</v>
      </c>
      <c r="G21" s="4">
        <v>2001</v>
      </c>
      <c r="H21" s="6">
        <v>2000</v>
      </c>
      <c r="Q21" s="5" t="s">
        <v>2</v>
      </c>
      <c r="R21" s="4">
        <v>2006</v>
      </c>
      <c r="S21" s="4">
        <v>2005</v>
      </c>
      <c r="T21" s="4">
        <v>2004</v>
      </c>
      <c r="U21" s="4">
        <v>2003</v>
      </c>
      <c r="V21" s="4">
        <v>2002</v>
      </c>
      <c r="W21" s="4">
        <v>2001</v>
      </c>
      <c r="X21" s="6">
        <v>2000</v>
      </c>
      <c r="Z21" s="1" t="s">
        <v>4</v>
      </c>
      <c r="AC21" s="64"/>
      <c r="AD21" s="64"/>
    </row>
    <row r="22" spans="1:24" ht="12.75">
      <c r="A22" s="7"/>
      <c r="B22" s="8"/>
      <c r="C22" s="8"/>
      <c r="D22" s="8"/>
      <c r="E22" s="8"/>
      <c r="F22" s="8"/>
      <c r="G22" s="8"/>
      <c r="H22" s="9"/>
      <c r="M22" s="45"/>
      <c r="Q22" s="7"/>
      <c r="R22" s="8"/>
      <c r="S22" s="8"/>
      <c r="T22" s="8"/>
      <c r="U22" s="8"/>
      <c r="V22" s="8"/>
      <c r="W22" s="8"/>
      <c r="X22" s="9"/>
    </row>
    <row r="23" spans="1:24" ht="12.75">
      <c r="A23" s="7"/>
      <c r="B23" s="8"/>
      <c r="C23" s="8"/>
      <c r="D23" s="8"/>
      <c r="E23" s="8"/>
      <c r="F23" s="8"/>
      <c r="G23" s="8"/>
      <c r="H23" s="9"/>
      <c r="Q23" s="7"/>
      <c r="R23" s="8"/>
      <c r="S23" s="8"/>
      <c r="T23" s="8"/>
      <c r="U23" s="8"/>
      <c r="V23" s="8"/>
      <c r="W23" s="8"/>
      <c r="X23" s="9"/>
    </row>
    <row r="24" spans="1:24" ht="12.75">
      <c r="A24" s="7"/>
      <c r="B24" s="8"/>
      <c r="C24" s="8"/>
      <c r="D24" s="8"/>
      <c r="E24" s="8"/>
      <c r="F24" s="8"/>
      <c r="G24" s="8"/>
      <c r="H24" s="9"/>
      <c r="Q24" s="7"/>
      <c r="R24" s="8"/>
      <c r="S24" s="8"/>
      <c r="T24" s="8"/>
      <c r="U24" s="8"/>
      <c r="V24" s="8"/>
      <c r="W24" s="8"/>
      <c r="X24" s="9"/>
    </row>
    <row r="25" spans="1:27" ht="12.75">
      <c r="A25" s="7" t="s">
        <v>15</v>
      </c>
      <c r="B25" s="8">
        <v>50</v>
      </c>
      <c r="C25" s="8">
        <v>41.6</v>
      </c>
      <c r="D25" s="8">
        <v>60.8</v>
      </c>
      <c r="E25" s="8">
        <v>108.8</v>
      </c>
      <c r="F25" s="8">
        <v>108.4</v>
      </c>
      <c r="G25" s="8">
        <v>96.8</v>
      </c>
      <c r="H25" s="9">
        <v>74</v>
      </c>
      <c r="Q25" s="7" t="s">
        <v>15</v>
      </c>
      <c r="R25" s="53">
        <f aca="true" t="shared" si="8" ref="R25:R32">+(B43-B61)/(B7+B25)</f>
        <v>-0.3560606060606061</v>
      </c>
      <c r="S25" s="53">
        <f aca="true" t="shared" si="9" ref="S25:S35">+(C43-C61)/(C7+C25)</f>
        <v>-0.1721311475409836</v>
      </c>
      <c r="T25" s="53">
        <f aca="true" t="shared" si="10" ref="T25:T35">+(D43-D61)/(D7+D25)</f>
        <v>-0.4117647058823529</v>
      </c>
      <c r="U25" s="53">
        <f aca="true" t="shared" si="11" ref="U25:U35">+(E43-E61)/(E7+E25)</f>
        <v>-0.5102739726027398</v>
      </c>
      <c r="V25" s="53">
        <f aca="true" t="shared" si="12" ref="V25:V35">+(F43-F61)/(F7+F25)</f>
        <v>-0.1263157894736842</v>
      </c>
      <c r="W25" s="53">
        <f aca="true" t="shared" si="13" ref="W25:W35">+(G43-G61)/(G7+G25)</f>
        <v>0.012396694214876035</v>
      </c>
      <c r="X25" s="54">
        <f aca="true" t="shared" si="14" ref="X25:X35">+(H43-H61)/(H7+H25)</f>
        <v>0.03763440860215053</v>
      </c>
      <c r="Z25" s="64">
        <f>+IF($AA$19=1,R25,IF($AA$19=2,AVERAGE(R25:S25),IF($AA$19=3,AVERAGE(R25:T25),IF($AA$19=4,AVERAGE(R25:U25),AVERAGE(R25:V25)))))</f>
        <v>-0.2640958768007948</v>
      </c>
      <c r="AA25" s="65"/>
    </row>
    <row r="26" spans="1:27" ht="12.75">
      <c r="A26" s="7">
        <v>8</v>
      </c>
      <c r="B26" s="8">
        <v>42.4</v>
      </c>
      <c r="C26" s="8">
        <v>20</v>
      </c>
      <c r="D26" s="8">
        <v>13.6</v>
      </c>
      <c r="E26" s="8">
        <v>16.8</v>
      </c>
      <c r="F26" s="8">
        <v>25.6</v>
      </c>
      <c r="G26" s="8">
        <v>20.4</v>
      </c>
      <c r="H26" s="9">
        <v>31.6</v>
      </c>
      <c r="Q26" s="7">
        <v>8</v>
      </c>
      <c r="R26" s="53">
        <f t="shared" si="8"/>
        <v>-0.36111111111111116</v>
      </c>
      <c r="S26" s="53">
        <f t="shared" si="9"/>
        <v>-0.4067796610169491</v>
      </c>
      <c r="T26" s="53">
        <f t="shared" si="10"/>
        <v>-0.375</v>
      </c>
      <c r="U26" s="53">
        <f t="shared" si="11"/>
        <v>-0.2127659574468085</v>
      </c>
      <c r="V26" s="53">
        <f t="shared" si="12"/>
        <v>-0.08955223880597014</v>
      </c>
      <c r="W26" s="53">
        <f t="shared" si="13"/>
        <v>0</v>
      </c>
      <c r="X26" s="54">
        <f t="shared" si="14"/>
        <v>-0.012499999999999997</v>
      </c>
      <c r="Z26" s="64">
        <f aca="true" t="shared" si="15" ref="Z26:Z33">+IF($AA$19=1,R26,IF($AA$19=2,AVERAGE(R26:S26),IF($AA$19=3,AVERAGE(R26:T26),IF($AA$19=4,AVERAGE(R26:U26),AVERAGE(R26:V26)))))</f>
        <v>-0.38394538606403017</v>
      </c>
      <c r="AA26" s="65"/>
    </row>
    <row r="27" spans="1:27" ht="12.75">
      <c r="A27" s="7">
        <v>7</v>
      </c>
      <c r="B27" s="8">
        <v>122.8</v>
      </c>
      <c r="C27" s="8">
        <v>69.2</v>
      </c>
      <c r="D27" s="8">
        <v>30.8</v>
      </c>
      <c r="E27" s="8">
        <v>18</v>
      </c>
      <c r="F27" s="8">
        <v>26.4</v>
      </c>
      <c r="G27" s="8">
        <v>26.8</v>
      </c>
      <c r="H27" s="9">
        <v>23.6</v>
      </c>
      <c r="Q27" s="7">
        <v>7</v>
      </c>
      <c r="R27" s="53">
        <f t="shared" si="8"/>
        <v>-0.2870662460567824</v>
      </c>
      <c r="S27" s="53">
        <f t="shared" si="9"/>
        <v>-0.16022099447513807</v>
      </c>
      <c r="T27" s="53">
        <f t="shared" si="10"/>
        <v>-0.2650602409638554</v>
      </c>
      <c r="U27" s="53">
        <f t="shared" si="11"/>
        <v>-0.13725490196078433</v>
      </c>
      <c r="V27" s="53">
        <f t="shared" si="12"/>
        <v>-0.2777777777777778</v>
      </c>
      <c r="W27" s="53">
        <f t="shared" si="13"/>
        <v>0.04477611940298507</v>
      </c>
      <c r="X27" s="54">
        <f t="shared" si="14"/>
        <v>-0.09999999999999999</v>
      </c>
      <c r="Z27" s="64">
        <f t="shared" si="15"/>
        <v>-0.22364362026596024</v>
      </c>
      <c r="AA27" s="65"/>
    </row>
    <row r="28" spans="1:27" ht="12.75">
      <c r="A28" s="7">
        <v>6</v>
      </c>
      <c r="B28" s="8">
        <v>216.4</v>
      </c>
      <c r="C28" s="8">
        <v>202.8</v>
      </c>
      <c r="D28" s="8">
        <v>103.6</v>
      </c>
      <c r="E28" s="8">
        <v>41.2</v>
      </c>
      <c r="F28" s="8">
        <v>33.6</v>
      </c>
      <c r="G28" s="8">
        <v>29.6</v>
      </c>
      <c r="H28" s="9">
        <v>31.2</v>
      </c>
      <c r="Q28" s="7">
        <v>6</v>
      </c>
      <c r="R28" s="53">
        <f t="shared" si="8"/>
        <v>-0.11900532859680285</v>
      </c>
      <c r="S28" s="53">
        <f t="shared" si="9"/>
        <v>-0.16481481481481483</v>
      </c>
      <c r="T28" s="53">
        <f t="shared" si="10"/>
        <v>-0.1904761904761905</v>
      </c>
      <c r="U28" s="53">
        <f t="shared" si="11"/>
        <v>-0.2260869565217391</v>
      </c>
      <c r="V28" s="53">
        <f t="shared" si="12"/>
        <v>-0.3333333333333333</v>
      </c>
      <c r="W28" s="53">
        <f t="shared" si="13"/>
        <v>0.013513513513513509</v>
      </c>
      <c r="X28" s="54">
        <f t="shared" si="14"/>
        <v>0</v>
      </c>
      <c r="Z28" s="64">
        <f t="shared" si="15"/>
        <v>-0.14191007170580883</v>
      </c>
      <c r="AA28" s="65"/>
    </row>
    <row r="29" spans="1:27" ht="12.75">
      <c r="A29" s="7">
        <v>5</v>
      </c>
      <c r="B29" s="8">
        <v>397.2</v>
      </c>
      <c r="C29" s="8">
        <v>378.4</v>
      </c>
      <c r="D29" s="8">
        <v>301.6</v>
      </c>
      <c r="E29" s="8">
        <v>136.8</v>
      </c>
      <c r="F29" s="8">
        <v>79.6</v>
      </c>
      <c r="G29" s="8">
        <v>38.8</v>
      </c>
      <c r="H29" s="9">
        <v>40.8</v>
      </c>
      <c r="Q29" s="7">
        <v>5</v>
      </c>
      <c r="R29" s="53">
        <f t="shared" si="8"/>
        <v>-0.08708133971291866</v>
      </c>
      <c r="S29" s="53">
        <f t="shared" si="9"/>
        <v>-0.11473788328387735</v>
      </c>
      <c r="T29" s="53">
        <f t="shared" si="10"/>
        <v>-0.0933997509339975</v>
      </c>
      <c r="U29" s="53">
        <f t="shared" si="11"/>
        <v>-0.14247311827956988</v>
      </c>
      <c r="V29" s="53">
        <f t="shared" si="12"/>
        <v>-0.2753623188405797</v>
      </c>
      <c r="W29" s="53">
        <f t="shared" si="13"/>
        <v>0.00990099009900991</v>
      </c>
      <c r="X29" s="54">
        <f t="shared" si="14"/>
        <v>-0.1714285714285714</v>
      </c>
      <c r="Z29" s="64">
        <f t="shared" si="15"/>
        <v>-0.100909611498398</v>
      </c>
      <c r="AA29" s="65"/>
    </row>
    <row r="30" spans="1:27" ht="12.75">
      <c r="A30" s="7">
        <v>4</v>
      </c>
      <c r="B30" s="8">
        <v>517.6</v>
      </c>
      <c r="C30" s="8">
        <v>740.8</v>
      </c>
      <c r="D30" s="8">
        <v>643.6</v>
      </c>
      <c r="E30" s="8">
        <v>407.6</v>
      </c>
      <c r="F30" s="8">
        <v>230</v>
      </c>
      <c r="G30" s="8">
        <v>97.2</v>
      </c>
      <c r="H30" s="9">
        <v>57.2</v>
      </c>
      <c r="Q30" s="7">
        <v>4</v>
      </c>
      <c r="R30" s="53">
        <f t="shared" si="8"/>
        <v>-0.057287889775199406</v>
      </c>
      <c r="S30" s="53">
        <f t="shared" si="9"/>
        <v>-0.12421154779233383</v>
      </c>
      <c r="T30" s="53">
        <f t="shared" si="10"/>
        <v>-0.13744343891402713</v>
      </c>
      <c r="U30" s="53">
        <f t="shared" si="11"/>
        <v>-0.07890070921985813</v>
      </c>
      <c r="V30" s="53">
        <f t="shared" si="12"/>
        <v>-0.20355411954765754</v>
      </c>
      <c r="W30" s="53">
        <f t="shared" si="13"/>
        <v>-0.047430830039525695</v>
      </c>
      <c r="X30" s="54">
        <f t="shared" si="14"/>
        <v>-0.17647058823529413</v>
      </c>
      <c r="Z30" s="64">
        <f t="shared" si="15"/>
        <v>-0.09074971878376661</v>
      </c>
      <c r="AA30" s="65"/>
    </row>
    <row r="31" spans="1:27" ht="12.75">
      <c r="A31" s="7">
        <v>3</v>
      </c>
      <c r="B31" s="8">
        <v>957.6</v>
      </c>
      <c r="C31" s="8">
        <v>971.6</v>
      </c>
      <c r="D31" s="8">
        <v>1210.4</v>
      </c>
      <c r="E31" s="8">
        <v>916.4</v>
      </c>
      <c r="F31" s="8">
        <v>732.4</v>
      </c>
      <c r="G31" s="8">
        <v>347.6</v>
      </c>
      <c r="H31" s="9">
        <v>156.8</v>
      </c>
      <c r="Q31" s="7">
        <v>3</v>
      </c>
      <c r="R31" s="53">
        <f t="shared" si="8"/>
        <v>-0.04095163806552263</v>
      </c>
      <c r="S31" s="53">
        <f t="shared" si="9"/>
        <v>-0.08257191201353638</v>
      </c>
      <c r="T31" s="53">
        <f t="shared" si="10"/>
        <v>-0.05832147937411095</v>
      </c>
      <c r="U31" s="53">
        <f t="shared" si="11"/>
        <v>-0.09191880505553425</v>
      </c>
      <c r="V31" s="53">
        <f t="shared" si="12"/>
        <v>-0.20071138211382117</v>
      </c>
      <c r="W31" s="53">
        <f t="shared" si="13"/>
        <v>-0.08975712777191129</v>
      </c>
      <c r="X31" s="54">
        <f t="shared" si="14"/>
        <v>-0.16822429906542055</v>
      </c>
      <c r="Z31" s="64">
        <f t="shared" si="15"/>
        <v>-0.0617617750395295</v>
      </c>
      <c r="AA31" s="65"/>
    </row>
    <row r="32" spans="1:27" ht="12.75">
      <c r="A32" s="7">
        <v>2</v>
      </c>
      <c r="B32" s="8">
        <v>1600.8</v>
      </c>
      <c r="C32" s="8">
        <v>1668.4</v>
      </c>
      <c r="D32" s="8">
        <v>1654.8</v>
      </c>
      <c r="E32" s="8">
        <v>1848</v>
      </c>
      <c r="F32" s="8">
        <v>1502.8</v>
      </c>
      <c r="G32" s="8">
        <v>1049.2</v>
      </c>
      <c r="H32" s="9">
        <v>543.6</v>
      </c>
      <c r="Q32" s="7">
        <v>2</v>
      </c>
      <c r="R32" s="53">
        <f t="shared" si="8"/>
        <v>-0.1133720930232558</v>
      </c>
      <c r="S32" s="53">
        <f t="shared" si="9"/>
        <v>-0.08780294000794597</v>
      </c>
      <c r="T32" s="53">
        <f t="shared" si="10"/>
        <v>-0.10641447368421053</v>
      </c>
      <c r="U32" s="53">
        <f t="shared" si="11"/>
        <v>-0.09485232067510549</v>
      </c>
      <c r="V32" s="53">
        <f t="shared" si="12"/>
        <v>-0.13258475491254587</v>
      </c>
      <c r="W32" s="53">
        <f t="shared" si="13"/>
        <v>-0.03351783517835178</v>
      </c>
      <c r="X32" s="54">
        <f t="shared" si="14"/>
        <v>-0.07918416316736653</v>
      </c>
      <c r="Z32" s="64">
        <f t="shared" si="15"/>
        <v>-0.10058751651560088</v>
      </c>
      <c r="AA32" s="65"/>
    </row>
    <row r="33" spans="1:27" ht="12.75">
      <c r="A33" s="7">
        <v>1</v>
      </c>
      <c r="B33" s="8"/>
      <c r="C33" s="8"/>
      <c r="D33" s="8"/>
      <c r="E33" s="8"/>
      <c r="F33" s="8"/>
      <c r="G33" s="8"/>
      <c r="H33" s="9"/>
      <c r="Q33" s="7">
        <v>1</v>
      </c>
      <c r="R33" s="53">
        <f>+(B51-B69)/(B15+B33)</f>
        <v>-0.16062748563853294</v>
      </c>
      <c r="S33" s="53">
        <f t="shared" si="9"/>
        <v>-0.24146947313374298</v>
      </c>
      <c r="T33" s="53">
        <f t="shared" si="10"/>
        <v>-0.14508135168961203</v>
      </c>
      <c r="U33" s="53">
        <f t="shared" si="11"/>
        <v>-0.1570534621139981</v>
      </c>
      <c r="V33" s="53">
        <f t="shared" si="12"/>
        <v>-0.11854933863255294</v>
      </c>
      <c r="W33" s="53">
        <f t="shared" si="13"/>
        <v>-0.06713641041881087</v>
      </c>
      <c r="X33" s="54">
        <f t="shared" si="14"/>
        <v>-0.07803258275396907</v>
      </c>
      <c r="Z33" s="64">
        <f t="shared" si="15"/>
        <v>-0.20104847938613796</v>
      </c>
      <c r="AA33" s="65"/>
    </row>
    <row r="34" spans="1:24" ht="12.75">
      <c r="A34" s="10"/>
      <c r="B34" s="3"/>
      <c r="C34" s="3"/>
      <c r="D34" s="3"/>
      <c r="E34" s="3"/>
      <c r="F34" s="3"/>
      <c r="G34" s="3"/>
      <c r="H34" s="11"/>
      <c r="Q34" s="10"/>
      <c r="R34" s="55"/>
      <c r="S34" s="55"/>
      <c r="T34" s="55"/>
      <c r="U34" s="55"/>
      <c r="V34" s="55"/>
      <c r="W34" s="55"/>
      <c r="X34" s="56"/>
    </row>
    <row r="35" spans="1:24" ht="13.5" thickBot="1">
      <c r="A35" s="12" t="s">
        <v>3</v>
      </c>
      <c r="B35" s="13">
        <f>SUM(B22:B33)</f>
        <v>3904.8</v>
      </c>
      <c r="C35" s="14">
        <f aca="true" t="shared" si="16" ref="C35:H35">SUM(C22:C33)</f>
        <v>4092.8</v>
      </c>
      <c r="D35" s="14">
        <f t="shared" si="16"/>
        <v>4019.2</v>
      </c>
      <c r="E35" s="14">
        <f t="shared" si="16"/>
        <v>3493.6</v>
      </c>
      <c r="F35" s="14">
        <f t="shared" si="16"/>
        <v>2738.8</v>
      </c>
      <c r="G35" s="14">
        <f t="shared" si="16"/>
        <v>1706.4</v>
      </c>
      <c r="H35" s="15">
        <f t="shared" si="16"/>
        <v>958.8</v>
      </c>
      <c r="Q35" s="12" t="s">
        <v>3</v>
      </c>
      <c r="R35" s="60">
        <f>+(B53-B71)/(B17+B35)</f>
        <v>-0.13247898130764832</v>
      </c>
      <c r="S35" s="60">
        <f t="shared" si="9"/>
        <v>-0.18029419316972964</v>
      </c>
      <c r="T35" s="60">
        <f t="shared" si="10"/>
        <v>-0.12923838933561627</v>
      </c>
      <c r="U35" s="60">
        <f t="shared" si="11"/>
        <v>-0.13647347779582458</v>
      </c>
      <c r="V35" s="60">
        <f t="shared" si="12"/>
        <v>-0.13283426907881055</v>
      </c>
      <c r="W35" s="60">
        <f t="shared" si="13"/>
        <v>-0.05937109774094677</v>
      </c>
      <c r="X35" s="61">
        <f t="shared" si="14"/>
        <v>-0.08076488623527513</v>
      </c>
    </row>
    <row r="37" spans="1:21" ht="12.75">
      <c r="A37" s="80" t="s">
        <v>16</v>
      </c>
      <c r="B37" s="80"/>
      <c r="C37" s="80"/>
      <c r="D37" s="80"/>
      <c r="Q37" s="80" t="s">
        <v>20</v>
      </c>
      <c r="R37" s="80"/>
      <c r="S37" s="80"/>
      <c r="T37" s="80"/>
      <c r="U37" s="80"/>
    </row>
    <row r="38" spans="1:24" ht="13.5" thickBot="1">
      <c r="A38" s="2"/>
      <c r="B38" s="2"/>
      <c r="C38" s="2"/>
      <c r="D38" s="2"/>
      <c r="E38" s="2"/>
      <c r="F38" s="2"/>
      <c r="G38" s="2"/>
      <c r="H38" s="2"/>
      <c r="Q38" s="2"/>
      <c r="R38" s="2"/>
      <c r="S38" s="2"/>
      <c r="T38" s="2"/>
      <c r="U38" s="2"/>
      <c r="V38" s="2"/>
      <c r="W38" s="2"/>
      <c r="X38" s="2"/>
    </row>
    <row r="39" spans="1:27" ht="12.75">
      <c r="A39" s="5" t="s">
        <v>2</v>
      </c>
      <c r="B39" s="4">
        <v>2006</v>
      </c>
      <c r="C39" s="4">
        <v>2005</v>
      </c>
      <c r="D39" s="4">
        <v>2004</v>
      </c>
      <c r="E39" s="4">
        <v>2003</v>
      </c>
      <c r="F39" s="4">
        <v>2002</v>
      </c>
      <c r="G39" s="4">
        <v>2001</v>
      </c>
      <c r="H39" s="6">
        <v>2000</v>
      </c>
      <c r="Q39" s="5" t="s">
        <v>2</v>
      </c>
      <c r="R39" s="4">
        <v>2006</v>
      </c>
      <c r="S39" s="4">
        <v>2005</v>
      </c>
      <c r="T39" s="4">
        <v>2004</v>
      </c>
      <c r="U39" s="4">
        <v>2003</v>
      </c>
      <c r="V39" s="4">
        <v>2002</v>
      </c>
      <c r="W39" s="4">
        <v>2001</v>
      </c>
      <c r="X39" s="6">
        <v>2000</v>
      </c>
      <c r="Z39" s="1" t="s">
        <v>5</v>
      </c>
      <c r="AA39" s="1">
        <v>2</v>
      </c>
    </row>
    <row r="40" spans="1:24" ht="12.75">
      <c r="A40" s="7"/>
      <c r="B40" s="8"/>
      <c r="C40" s="8"/>
      <c r="D40" s="8"/>
      <c r="E40" s="8"/>
      <c r="F40" s="8"/>
      <c r="G40" s="8"/>
      <c r="H40" s="9"/>
      <c r="Q40" s="7"/>
      <c r="R40" s="8"/>
      <c r="S40" s="8"/>
      <c r="T40" s="8"/>
      <c r="U40" s="8"/>
      <c r="V40" s="8"/>
      <c r="W40" s="8"/>
      <c r="X40" s="9"/>
    </row>
    <row r="41" spans="1:26" ht="12.75">
      <c r="A41" s="7"/>
      <c r="B41" s="8"/>
      <c r="C41" s="8"/>
      <c r="D41" s="8"/>
      <c r="E41" s="8"/>
      <c r="F41" s="8"/>
      <c r="G41" s="8"/>
      <c r="H41" s="9"/>
      <c r="Q41" s="7"/>
      <c r="R41" s="8"/>
      <c r="S41" s="8"/>
      <c r="T41" s="8"/>
      <c r="U41" s="8"/>
      <c r="V41" s="8"/>
      <c r="W41" s="8"/>
      <c r="X41" s="9"/>
      <c r="Z41" s="1" t="s">
        <v>4</v>
      </c>
    </row>
    <row r="42" spans="1:24" ht="12.75">
      <c r="A42" s="7"/>
      <c r="B42" s="8"/>
      <c r="C42" s="8"/>
      <c r="D42" s="8"/>
      <c r="E42" s="8"/>
      <c r="F42" s="8"/>
      <c r="G42" s="8"/>
      <c r="H42" s="9"/>
      <c r="Q42" s="7"/>
      <c r="R42" s="8"/>
      <c r="S42" s="8"/>
      <c r="T42" s="8"/>
      <c r="U42" s="8"/>
      <c r="V42" s="8"/>
      <c r="W42" s="8"/>
      <c r="X42" s="9"/>
    </row>
    <row r="43" spans="1:26" ht="12.75">
      <c r="A43" s="7" t="s">
        <v>15</v>
      </c>
      <c r="B43" s="8">
        <v>4.8</v>
      </c>
      <c r="C43" s="8">
        <v>5.6</v>
      </c>
      <c r="D43" s="8">
        <v>2.4</v>
      </c>
      <c r="E43" s="8">
        <v>4</v>
      </c>
      <c r="F43" s="8">
        <v>2</v>
      </c>
      <c r="G43" s="8">
        <v>4</v>
      </c>
      <c r="H43" s="9">
        <v>5.6</v>
      </c>
      <c r="Q43" s="7" t="s">
        <v>15</v>
      </c>
      <c r="R43" s="53">
        <f>+B79/(B7+B25+B43-B61)</f>
        <v>0.34117647058823536</v>
      </c>
      <c r="S43" s="53">
        <f aca="true" t="shared" si="17" ref="S43:S53">+C79/(C7+C25+C43-C61)</f>
        <v>0.21782178217821782</v>
      </c>
      <c r="T43" s="53">
        <f aca="true" t="shared" si="18" ref="T43:T53">+D79/(D7+D25+D43-D61)</f>
        <v>0.14999999999999997</v>
      </c>
      <c r="U43" s="53">
        <f aca="true" t="shared" si="19" ref="U43:U53">+E79/(E7+E25+E43-E61)</f>
        <v>0.14685314685314688</v>
      </c>
      <c r="V43" s="53">
        <f aca="true" t="shared" si="20" ref="V43:V53">+F79/(F7+F25+F43-F61)</f>
        <v>0.10843373493975905</v>
      </c>
      <c r="W43" s="53">
        <f aca="true" t="shared" si="21" ref="W43:W53">+G79/(G7+G25+G43-G61)</f>
        <v>0.07755102040816327</v>
      </c>
      <c r="X43" s="54">
        <f aca="true" t="shared" si="22" ref="X43:X53">+H79/(H7+H25+H43-H61)</f>
        <v>0.11398963730569948</v>
      </c>
      <c r="Z43" s="64">
        <f>+IF($AA$39=1,R43,IF($AA$39=2,AVERAGE(R43:S43),IF($AA$39=3,AVERAGE(R43:T43),IF($AA$39=4,AVERAGE(R43:U43),AVERAGE(R43:V43)))))</f>
        <v>0.2794991263832266</v>
      </c>
    </row>
    <row r="44" spans="1:26" ht="12.75">
      <c r="A44" s="7">
        <v>8</v>
      </c>
      <c r="B44" s="8">
        <v>4.4</v>
      </c>
      <c r="C44" s="8">
        <v>2</v>
      </c>
      <c r="D44" s="8">
        <v>0.4</v>
      </c>
      <c r="E44" s="8">
        <v>1.2</v>
      </c>
      <c r="F44" s="8">
        <v>0.4</v>
      </c>
      <c r="G44" s="8">
        <v>0.4</v>
      </c>
      <c r="H44" s="9">
        <v>2</v>
      </c>
      <c r="Q44" s="7">
        <v>8</v>
      </c>
      <c r="R44" s="53">
        <f aca="true" t="shared" si="23" ref="R44:R53">+B80/(B8+B26+B44-B62)</f>
        <v>0.33333333333333337</v>
      </c>
      <c r="S44" s="53">
        <f t="shared" si="17"/>
        <v>0.22857142857142856</v>
      </c>
      <c r="T44" s="53">
        <f t="shared" si="18"/>
        <v>0.24000000000000005</v>
      </c>
      <c r="U44" s="53">
        <f t="shared" si="19"/>
        <v>0.10810810810810811</v>
      </c>
      <c r="V44" s="53">
        <f t="shared" si="20"/>
        <v>0.18032786885245905</v>
      </c>
      <c r="W44" s="53">
        <f t="shared" si="21"/>
        <v>0.11764705882352941</v>
      </c>
      <c r="X44" s="54">
        <f t="shared" si="22"/>
        <v>0.10126582278481013</v>
      </c>
      <c r="Z44" s="64">
        <f aca="true" t="shared" si="24" ref="Z44:Z51">+IF($AA$39=1,R44,IF($AA$39=2,AVERAGE(R44:S44),IF($AA$39=3,AVERAGE(R44:T44),IF($AA$39=4,AVERAGE(R44:U44),AVERAGE(R44:V44)))))</f>
        <v>0.28095238095238095</v>
      </c>
    </row>
    <row r="45" spans="1:26" ht="12.75">
      <c r="A45" s="7">
        <v>7</v>
      </c>
      <c r="B45" s="8">
        <v>11.2</v>
      </c>
      <c r="C45" s="8">
        <v>8.8</v>
      </c>
      <c r="D45" s="8">
        <v>2.4</v>
      </c>
      <c r="E45" s="8">
        <v>0.8</v>
      </c>
      <c r="F45" s="8">
        <v>0</v>
      </c>
      <c r="G45" s="8">
        <v>2</v>
      </c>
      <c r="H45" s="9">
        <v>0</v>
      </c>
      <c r="Q45" s="7">
        <v>7</v>
      </c>
      <c r="R45" s="53">
        <f t="shared" si="23"/>
        <v>0.3495575221238938</v>
      </c>
      <c r="S45" s="53">
        <f t="shared" si="17"/>
        <v>0.3289473684210526</v>
      </c>
      <c r="T45" s="53">
        <f t="shared" si="18"/>
        <v>0.18032786885245902</v>
      </c>
      <c r="U45" s="53">
        <f t="shared" si="19"/>
        <v>0.20454545454545459</v>
      </c>
      <c r="V45" s="53">
        <f t="shared" si="20"/>
        <v>0.19230769230769235</v>
      </c>
      <c r="W45" s="53">
        <f t="shared" si="21"/>
        <v>0.08571428571428572</v>
      </c>
      <c r="X45" s="54">
        <f t="shared" si="22"/>
        <v>0.05555555555555555</v>
      </c>
      <c r="Z45" s="64">
        <f t="shared" si="24"/>
        <v>0.3392524452724732</v>
      </c>
    </row>
    <row r="46" spans="1:26" ht="12.75">
      <c r="A46" s="7">
        <v>6</v>
      </c>
      <c r="B46" s="8">
        <v>22.4</v>
      </c>
      <c r="C46" s="8">
        <v>23.6</v>
      </c>
      <c r="D46" s="8">
        <v>6.8</v>
      </c>
      <c r="E46" s="8">
        <v>0.8</v>
      </c>
      <c r="F46" s="8">
        <v>0</v>
      </c>
      <c r="G46" s="8">
        <v>1.2</v>
      </c>
      <c r="H46" s="9">
        <v>2.8</v>
      </c>
      <c r="Q46" s="7">
        <v>6</v>
      </c>
      <c r="R46" s="53">
        <f t="shared" si="23"/>
        <v>0.3870967741935483</v>
      </c>
      <c r="S46" s="53">
        <f t="shared" si="17"/>
        <v>0.3126385809312639</v>
      </c>
      <c r="T46" s="53">
        <f t="shared" si="18"/>
        <v>0.21719457013574667</v>
      </c>
      <c r="U46" s="53">
        <f t="shared" si="19"/>
        <v>0.13483146067415733</v>
      </c>
      <c r="V46" s="53">
        <f t="shared" si="20"/>
        <v>0.2741935483870967</v>
      </c>
      <c r="W46" s="53">
        <f t="shared" si="21"/>
        <v>0.12000000000000001</v>
      </c>
      <c r="X46" s="54">
        <f t="shared" si="22"/>
        <v>0.14102564102564105</v>
      </c>
      <c r="Z46" s="64">
        <f t="shared" si="24"/>
        <v>0.3498676775624061</v>
      </c>
    </row>
    <row r="47" spans="1:26" ht="12.75">
      <c r="A47" s="7">
        <v>5</v>
      </c>
      <c r="B47" s="8">
        <v>40.4</v>
      </c>
      <c r="C47" s="8">
        <v>46.4</v>
      </c>
      <c r="D47" s="8">
        <v>36.8</v>
      </c>
      <c r="E47" s="8">
        <v>6</v>
      </c>
      <c r="F47" s="8">
        <v>1.2</v>
      </c>
      <c r="G47" s="8">
        <v>4.4</v>
      </c>
      <c r="H47" s="9">
        <v>2</v>
      </c>
      <c r="Q47" s="7">
        <v>5</v>
      </c>
      <c r="R47" s="53">
        <f t="shared" si="23"/>
        <v>0.4213836477987422</v>
      </c>
      <c r="S47" s="53">
        <f t="shared" si="17"/>
        <v>0.3865921787709498</v>
      </c>
      <c r="T47" s="53">
        <f t="shared" si="18"/>
        <v>0.30357142857142855</v>
      </c>
      <c r="U47" s="53">
        <f t="shared" si="19"/>
        <v>0.18808777429467083</v>
      </c>
      <c r="V47" s="53">
        <f t="shared" si="20"/>
        <v>0.31333333333333335</v>
      </c>
      <c r="W47" s="53">
        <f t="shared" si="21"/>
        <v>0.17647058823529413</v>
      </c>
      <c r="X47" s="54">
        <f t="shared" si="22"/>
        <v>0.14942528735632185</v>
      </c>
      <c r="Z47" s="64">
        <f t="shared" si="24"/>
        <v>0.403987913284846</v>
      </c>
    </row>
    <row r="48" spans="1:26" ht="12.75">
      <c r="A48" s="7">
        <v>4</v>
      </c>
      <c r="B48" s="8">
        <v>58</v>
      </c>
      <c r="C48" s="8">
        <v>102.4</v>
      </c>
      <c r="D48" s="8">
        <v>76</v>
      </c>
      <c r="E48" s="8">
        <v>34</v>
      </c>
      <c r="F48" s="8">
        <v>6.8</v>
      </c>
      <c r="G48" s="8">
        <v>5.6</v>
      </c>
      <c r="H48" s="9">
        <v>3.2</v>
      </c>
      <c r="Q48" s="7">
        <v>4</v>
      </c>
      <c r="R48" s="53">
        <f t="shared" si="23"/>
        <v>0.38076923076923075</v>
      </c>
      <c r="S48" s="53">
        <f t="shared" si="17"/>
        <v>0.4592797783933518</v>
      </c>
      <c r="T48" s="53">
        <f t="shared" si="18"/>
        <v>0.37967213114754095</v>
      </c>
      <c r="U48" s="53">
        <f t="shared" si="19"/>
        <v>0.2743022136669875</v>
      </c>
      <c r="V48" s="53">
        <f t="shared" si="20"/>
        <v>0.3062880324543611</v>
      </c>
      <c r="W48" s="53">
        <f t="shared" si="21"/>
        <v>0.17427385892116184</v>
      </c>
      <c r="X48" s="54">
        <f t="shared" si="22"/>
        <v>0.23015873015873012</v>
      </c>
      <c r="Z48" s="64">
        <f t="shared" si="24"/>
        <v>0.42002450458129126</v>
      </c>
    </row>
    <row r="49" spans="1:26" ht="12.75">
      <c r="A49" s="7">
        <v>3</v>
      </c>
      <c r="B49" s="8">
        <v>114.4</v>
      </c>
      <c r="C49" s="8">
        <v>131.6</v>
      </c>
      <c r="D49" s="8">
        <v>158.8</v>
      </c>
      <c r="E49" s="8">
        <v>95.2</v>
      </c>
      <c r="F49" s="8">
        <v>28.4</v>
      </c>
      <c r="G49" s="8">
        <v>23.6</v>
      </c>
      <c r="H49" s="9">
        <v>7.2</v>
      </c>
      <c r="Q49" s="7">
        <v>3</v>
      </c>
      <c r="R49" s="53">
        <f t="shared" si="23"/>
        <v>0.4326962179747865</v>
      </c>
      <c r="S49" s="53">
        <f t="shared" si="17"/>
        <v>0.5241608262633715</v>
      </c>
      <c r="T49" s="53">
        <f t="shared" si="18"/>
        <v>0.44048338368580064</v>
      </c>
      <c r="U49" s="53">
        <f t="shared" si="19"/>
        <v>0.32011809363137916</v>
      </c>
      <c r="V49" s="53">
        <f t="shared" si="20"/>
        <v>0.3521932612841704</v>
      </c>
      <c r="W49" s="53">
        <f t="shared" si="21"/>
        <v>0.3329466357308585</v>
      </c>
      <c r="X49" s="54">
        <f t="shared" si="22"/>
        <v>0.31741573033707865</v>
      </c>
      <c r="Z49" s="64">
        <f t="shared" si="24"/>
        <v>0.478428522119079</v>
      </c>
    </row>
    <row r="50" spans="1:26" ht="12.75">
      <c r="A50" s="7">
        <v>2</v>
      </c>
      <c r="B50" s="8">
        <v>156.8</v>
      </c>
      <c r="C50" s="8">
        <v>245.2</v>
      </c>
      <c r="D50" s="8">
        <v>237.2</v>
      </c>
      <c r="E50" s="8">
        <v>240</v>
      </c>
      <c r="F50" s="8">
        <v>123.6</v>
      </c>
      <c r="G50" s="8">
        <v>88.4</v>
      </c>
      <c r="H50" s="9">
        <v>41.6</v>
      </c>
      <c r="Q50" s="7">
        <v>2</v>
      </c>
      <c r="R50" s="53">
        <f t="shared" si="23"/>
        <v>0.4627634660421545</v>
      </c>
      <c r="S50" s="53">
        <f t="shared" si="17"/>
        <v>0.4793118466898954</v>
      </c>
      <c r="T50" s="53">
        <f t="shared" si="18"/>
        <v>0.5529173568930609</v>
      </c>
      <c r="U50" s="53">
        <f t="shared" si="19"/>
        <v>0.4353906395674063</v>
      </c>
      <c r="V50" s="53">
        <f t="shared" si="20"/>
        <v>0.4296738859845656</v>
      </c>
      <c r="W50" s="53">
        <f t="shared" si="21"/>
        <v>0.417435571110404</v>
      </c>
      <c r="X50" s="54">
        <f t="shared" si="22"/>
        <v>0.43387622149837124</v>
      </c>
      <c r="Z50" s="64">
        <f t="shared" si="24"/>
        <v>0.47103765636602496</v>
      </c>
    </row>
    <row r="51" spans="1:26" ht="12.75">
      <c r="A51" s="7">
        <v>1</v>
      </c>
      <c r="B51" s="8"/>
      <c r="C51" s="8"/>
      <c r="D51" s="8"/>
      <c r="E51" s="8"/>
      <c r="F51" s="8"/>
      <c r="G51" s="8"/>
      <c r="H51" s="9"/>
      <c r="Q51" s="7">
        <v>1</v>
      </c>
      <c r="R51" s="53">
        <f t="shared" si="23"/>
        <v>0.7090462402386593</v>
      </c>
      <c r="S51" s="53">
        <f t="shared" si="17"/>
        <v>0.6551189245087901</v>
      </c>
      <c r="T51" s="53">
        <f t="shared" si="18"/>
        <v>0.7557533524623762</v>
      </c>
      <c r="U51" s="53">
        <f t="shared" si="19"/>
        <v>0.6681190994916485</v>
      </c>
      <c r="V51" s="53">
        <f t="shared" si="20"/>
        <v>0.6745103564886572</v>
      </c>
      <c r="W51" s="53">
        <f t="shared" si="21"/>
        <v>0.6811508104896886</v>
      </c>
      <c r="X51" s="54">
        <f t="shared" si="22"/>
        <v>0.7047833427124367</v>
      </c>
      <c r="Z51" s="64">
        <f t="shared" si="24"/>
        <v>0.6820825823737247</v>
      </c>
    </row>
    <row r="52" spans="1:24" ht="12.75">
      <c r="A52" s="10"/>
      <c r="B52" s="3"/>
      <c r="C52" s="3"/>
      <c r="D52" s="3"/>
      <c r="E52" s="3"/>
      <c r="F52" s="3"/>
      <c r="G52" s="3"/>
      <c r="H52" s="11"/>
      <c r="Q52" s="10"/>
      <c r="R52" s="55"/>
      <c r="S52" s="55"/>
      <c r="T52" s="55"/>
      <c r="U52" s="55"/>
      <c r="V52" s="55"/>
      <c r="W52" s="55"/>
      <c r="X52" s="56"/>
    </row>
    <row r="53" spans="1:24" ht="13.5" thickBot="1">
      <c r="A53" s="12" t="s">
        <v>3</v>
      </c>
      <c r="B53" s="13">
        <f>SUM(B40:B51)</f>
        <v>412.4</v>
      </c>
      <c r="C53" s="14">
        <f aca="true" t="shared" si="25" ref="C53:H53">SUM(C40:C51)</f>
        <v>565.5999999999999</v>
      </c>
      <c r="D53" s="14">
        <f t="shared" si="25"/>
        <v>520.8</v>
      </c>
      <c r="E53" s="14">
        <f t="shared" si="25"/>
        <v>382</v>
      </c>
      <c r="F53" s="14">
        <f t="shared" si="25"/>
        <v>162.39999999999998</v>
      </c>
      <c r="G53" s="14">
        <f t="shared" si="25"/>
        <v>129.60000000000002</v>
      </c>
      <c r="H53" s="15">
        <f t="shared" si="25"/>
        <v>64.4</v>
      </c>
      <c r="Q53" s="12" t="s">
        <v>3</v>
      </c>
      <c r="R53" s="60">
        <f t="shared" si="23"/>
        <v>0.5805890101618366</v>
      </c>
      <c r="S53" s="60">
        <f t="shared" si="17"/>
        <v>0.5647543184462542</v>
      </c>
      <c r="T53" s="60">
        <f t="shared" si="18"/>
        <v>0.6407303370786518</v>
      </c>
      <c r="U53" s="60">
        <f t="shared" si="19"/>
        <v>0.5397284154509587</v>
      </c>
      <c r="V53" s="60">
        <f t="shared" si="20"/>
        <v>0.5811232075200231</v>
      </c>
      <c r="W53" s="60">
        <f t="shared" si="21"/>
        <v>0.5868332126478398</v>
      </c>
      <c r="X53" s="61">
        <f t="shared" si="22"/>
        <v>0.6255595541121742</v>
      </c>
    </row>
    <row r="55" spans="1:27" ht="12.75">
      <c r="A55" s="80" t="s">
        <v>17</v>
      </c>
      <c r="B55" s="80"/>
      <c r="C55" s="80"/>
      <c r="D55" s="80"/>
      <c r="E55" s="80"/>
      <c r="Q55" s="80" t="s">
        <v>24</v>
      </c>
      <c r="R55" s="80"/>
      <c r="S55" s="80"/>
      <c r="T55" s="80"/>
      <c r="Z55" s="1" t="s">
        <v>5</v>
      </c>
      <c r="AA55" s="1">
        <v>2</v>
      </c>
    </row>
    <row r="56" spans="1:24" ht="13.5" thickBot="1">
      <c r="A56" s="2"/>
      <c r="B56" s="2"/>
      <c r="C56" s="2"/>
      <c r="D56" s="2"/>
      <c r="E56" s="2"/>
      <c r="F56" s="2"/>
      <c r="G56" s="2"/>
      <c r="H56" s="2"/>
      <c r="Q56" s="2"/>
      <c r="R56" s="2"/>
      <c r="S56" s="2"/>
      <c r="T56" s="2"/>
      <c r="U56" s="2"/>
      <c r="V56" s="2"/>
      <c r="W56" s="2"/>
      <c r="X56" s="2"/>
    </row>
    <row r="57" spans="1:26" ht="12.75">
      <c r="A57" s="5" t="s">
        <v>2</v>
      </c>
      <c r="B57" s="4">
        <v>2006</v>
      </c>
      <c r="C57" s="4">
        <v>2005</v>
      </c>
      <c r="D57" s="4">
        <v>2004</v>
      </c>
      <c r="E57" s="4">
        <v>2003</v>
      </c>
      <c r="F57" s="4">
        <v>2002</v>
      </c>
      <c r="G57" s="4">
        <v>2001</v>
      </c>
      <c r="H57" s="6">
        <v>2000</v>
      </c>
      <c r="Q57" s="5" t="s">
        <v>2</v>
      </c>
      <c r="R57" s="4">
        <v>2006</v>
      </c>
      <c r="S57" s="4">
        <v>2005</v>
      </c>
      <c r="T57" s="4">
        <v>2004</v>
      </c>
      <c r="U57" s="4">
        <v>2003</v>
      </c>
      <c r="V57" s="4">
        <v>2002</v>
      </c>
      <c r="W57" s="4">
        <v>2001</v>
      </c>
      <c r="X57" s="6">
        <v>2000</v>
      </c>
      <c r="Z57" s="1" t="s">
        <v>4</v>
      </c>
    </row>
    <row r="58" spans="1:24" ht="12.75">
      <c r="A58" s="7"/>
      <c r="B58" s="8"/>
      <c r="C58" s="8"/>
      <c r="D58" s="8"/>
      <c r="E58" s="8"/>
      <c r="F58" s="8"/>
      <c r="G58" s="8"/>
      <c r="H58" s="9"/>
      <c r="Q58" s="7"/>
      <c r="R58" s="8"/>
      <c r="S58" s="8"/>
      <c r="T58" s="8"/>
      <c r="U58" s="8"/>
      <c r="V58" s="8"/>
      <c r="W58" s="8"/>
      <c r="X58" s="9"/>
    </row>
    <row r="59" spans="1:24" ht="12.75">
      <c r="A59" s="7"/>
      <c r="B59" s="8"/>
      <c r="C59" s="8"/>
      <c r="D59" s="8"/>
      <c r="E59" s="8"/>
      <c r="F59" s="8"/>
      <c r="G59" s="8"/>
      <c r="H59" s="9"/>
      <c r="Q59" s="7"/>
      <c r="R59" s="8"/>
      <c r="S59" s="8"/>
      <c r="T59" s="8"/>
      <c r="U59" s="8"/>
      <c r="V59" s="8"/>
      <c r="W59" s="8"/>
      <c r="X59" s="9"/>
    </row>
    <row r="60" spans="1:24" ht="12.75">
      <c r="A60" s="7"/>
      <c r="B60" s="8"/>
      <c r="C60" s="8"/>
      <c r="D60" s="8"/>
      <c r="E60" s="8"/>
      <c r="F60" s="8"/>
      <c r="G60" s="8"/>
      <c r="H60" s="9"/>
      <c r="Q60" s="7"/>
      <c r="R60" s="8"/>
      <c r="S60" s="8"/>
      <c r="T60" s="8"/>
      <c r="U60" s="8"/>
      <c r="V60" s="8"/>
      <c r="W60" s="8"/>
      <c r="X60" s="9"/>
    </row>
    <row r="61" spans="1:26" ht="12.75">
      <c r="A61" s="7" t="s">
        <v>15</v>
      </c>
      <c r="B61" s="8">
        <v>23.6</v>
      </c>
      <c r="C61" s="8">
        <v>14</v>
      </c>
      <c r="D61" s="8">
        <v>30.4</v>
      </c>
      <c r="E61" s="8">
        <v>63.6</v>
      </c>
      <c r="F61" s="8">
        <v>16.4</v>
      </c>
      <c r="G61" s="8">
        <v>2.8</v>
      </c>
      <c r="H61" s="9">
        <v>2.8</v>
      </c>
      <c r="Q61" s="7" t="s">
        <v>15</v>
      </c>
      <c r="R61" s="53">
        <f>-B97/B7</f>
        <v>-0.7142857142857143</v>
      </c>
      <c r="S61" s="53">
        <f aca="true" t="shared" si="26" ref="S61:S71">-C97/C7</f>
        <v>-0.2777777777777778</v>
      </c>
      <c r="T61" s="53">
        <f aca="true" t="shared" si="27" ref="T61:T71">-D97/D7</f>
        <v>-0.9444444444444444</v>
      </c>
      <c r="U61" s="53">
        <f aca="true" t="shared" si="28" ref="U61:U71">-E97/E7</f>
        <v>-0.85</v>
      </c>
      <c r="V61" s="53">
        <f aca="true" t="shared" si="29" ref="V61:V71">-F97/F7</f>
        <v>-0.35714285714285715</v>
      </c>
      <c r="W61" s="53"/>
      <c r="X61" s="54">
        <f aca="true" t="shared" si="30" ref="X61:X71">-H97/H7</f>
        <v>0</v>
      </c>
      <c r="Z61" s="64">
        <f>+IF($AA$55=1,R61,IF($AA$55=2,AVERAGE(R61:S61),IF($AA$55=3,AVERAGE(R61:T61),IF($AA$55=4,AVERAGE(R61:U61),AVERAGE(R61:V61)))))</f>
        <v>-0.49603174603174605</v>
      </c>
    </row>
    <row r="62" spans="1:26" ht="12.75">
      <c r="A62" s="7">
        <v>8</v>
      </c>
      <c r="B62" s="8">
        <v>20</v>
      </c>
      <c r="C62" s="8">
        <v>11.6</v>
      </c>
      <c r="D62" s="8">
        <v>6.4</v>
      </c>
      <c r="E62" s="8">
        <v>5.2</v>
      </c>
      <c r="F62" s="8">
        <v>2.8</v>
      </c>
      <c r="G62" s="8">
        <v>0.4</v>
      </c>
      <c r="H62" s="9">
        <v>2.4</v>
      </c>
      <c r="Q62" s="7">
        <v>8</v>
      </c>
      <c r="R62" s="53">
        <f aca="true" t="shared" si="31" ref="R62:R69">-B98/B8</f>
        <v>-0.5</v>
      </c>
      <c r="S62" s="53">
        <f t="shared" si="26"/>
        <v>-0.6666666666666666</v>
      </c>
      <c r="T62" s="53">
        <f t="shared" si="27"/>
        <v>-0.8333333333333334</v>
      </c>
      <c r="U62" s="53">
        <f t="shared" si="28"/>
        <v>-0.4</v>
      </c>
      <c r="V62" s="53">
        <f t="shared" si="29"/>
        <v>0</v>
      </c>
      <c r="W62" s="53"/>
      <c r="X62" s="54">
        <f t="shared" si="30"/>
        <v>0</v>
      </c>
      <c r="Z62" s="64">
        <f aca="true" t="shared" si="32" ref="Z62:Z69">+IF($AA$55=1,R62,IF($AA$55=2,AVERAGE(R62:S62),IF($AA$55=3,AVERAGE(R62:T62),IF($AA$55=4,AVERAGE(R62:U62),AVERAGE(R62:V62)))))</f>
        <v>-0.5833333333333333</v>
      </c>
    </row>
    <row r="63" spans="1:26" ht="12.75">
      <c r="A63" s="7">
        <v>7</v>
      </c>
      <c r="B63" s="8">
        <v>47.6</v>
      </c>
      <c r="C63" s="8">
        <v>20.4</v>
      </c>
      <c r="D63" s="8">
        <v>11.2</v>
      </c>
      <c r="E63" s="8">
        <v>3.6</v>
      </c>
      <c r="F63" s="8">
        <v>8</v>
      </c>
      <c r="G63" s="8">
        <v>0.8</v>
      </c>
      <c r="H63" s="9">
        <v>2.4</v>
      </c>
      <c r="Q63" s="7">
        <v>7</v>
      </c>
      <c r="R63" s="53">
        <f t="shared" si="31"/>
        <v>-0.3</v>
      </c>
      <c r="S63" s="53">
        <f t="shared" si="26"/>
        <v>-0.25</v>
      </c>
      <c r="T63" s="53">
        <f t="shared" si="27"/>
        <v>-0.8333333333333334</v>
      </c>
      <c r="U63" s="53">
        <f t="shared" si="28"/>
        <v>-0.5</v>
      </c>
      <c r="V63" s="53">
        <f t="shared" si="29"/>
        <v>-0.16666666666666669</v>
      </c>
      <c r="W63" s="53"/>
      <c r="X63" s="54">
        <f t="shared" si="30"/>
        <v>0</v>
      </c>
      <c r="Z63" s="64">
        <f t="shared" si="32"/>
        <v>-0.275</v>
      </c>
    </row>
    <row r="64" spans="1:26" ht="12.75">
      <c r="A64" s="7">
        <v>6</v>
      </c>
      <c r="B64" s="8">
        <v>49.2</v>
      </c>
      <c r="C64" s="8">
        <v>59.2</v>
      </c>
      <c r="D64" s="8">
        <v>27.6</v>
      </c>
      <c r="E64" s="8">
        <v>11.2</v>
      </c>
      <c r="F64" s="8">
        <v>12.4</v>
      </c>
      <c r="G64" s="8">
        <v>0.8</v>
      </c>
      <c r="H64" s="9">
        <v>2.8</v>
      </c>
      <c r="Q64" s="7">
        <v>6</v>
      </c>
      <c r="R64" s="53">
        <f t="shared" si="31"/>
        <v>-0.22727272727272727</v>
      </c>
      <c r="S64" s="53">
        <f t="shared" si="26"/>
        <v>-0.33333333333333337</v>
      </c>
      <c r="T64" s="53">
        <f t="shared" si="27"/>
        <v>-0.5</v>
      </c>
      <c r="U64" s="53">
        <f t="shared" si="28"/>
        <v>-0.4166666666666667</v>
      </c>
      <c r="V64" s="53">
        <f t="shared" si="29"/>
        <v>-0.22222222222222224</v>
      </c>
      <c r="W64" s="53"/>
      <c r="X64" s="54"/>
      <c r="Z64" s="64">
        <f t="shared" si="32"/>
        <v>-0.28030303030303033</v>
      </c>
    </row>
    <row r="65" spans="1:26" ht="12.75">
      <c r="A65" s="7">
        <v>5</v>
      </c>
      <c r="B65" s="8">
        <v>76.8</v>
      </c>
      <c r="C65" s="8">
        <v>92.8</v>
      </c>
      <c r="D65" s="8">
        <v>66.8</v>
      </c>
      <c r="E65" s="8">
        <v>27.2</v>
      </c>
      <c r="F65" s="8">
        <v>24</v>
      </c>
      <c r="G65" s="8">
        <v>4</v>
      </c>
      <c r="H65" s="9">
        <v>9.2</v>
      </c>
      <c r="Q65" s="7">
        <v>5</v>
      </c>
      <c r="R65" s="53">
        <f t="shared" si="31"/>
        <v>-0.3269230769230769</v>
      </c>
      <c r="S65" s="53">
        <f t="shared" si="26"/>
        <v>-0.4153846153846154</v>
      </c>
      <c r="T65" s="53">
        <f t="shared" si="27"/>
        <v>-0.3061224489795918</v>
      </c>
      <c r="U65" s="53">
        <f t="shared" si="28"/>
        <v>-0.43333333333333335</v>
      </c>
      <c r="V65" s="53">
        <f t="shared" si="29"/>
        <v>-0.37499999999999994</v>
      </c>
      <c r="W65" s="53">
        <f aca="true" t="shared" si="33" ref="W65:W71">-G101/G11</f>
        <v>0</v>
      </c>
      <c r="X65" s="54">
        <f t="shared" si="30"/>
        <v>-0.33333333333333337</v>
      </c>
      <c r="Z65" s="64">
        <f t="shared" si="32"/>
        <v>-0.37115384615384617</v>
      </c>
    </row>
    <row r="66" spans="1:26" ht="12.75">
      <c r="A66" s="7">
        <v>4</v>
      </c>
      <c r="B66" s="8">
        <v>89.6</v>
      </c>
      <c r="C66" s="8">
        <v>204.8</v>
      </c>
      <c r="D66" s="8">
        <v>173.2</v>
      </c>
      <c r="E66" s="8">
        <v>69.6</v>
      </c>
      <c r="F66" s="8">
        <v>57.2</v>
      </c>
      <c r="G66" s="8">
        <v>10.4</v>
      </c>
      <c r="H66" s="9">
        <v>14</v>
      </c>
      <c r="Q66" s="7">
        <v>4</v>
      </c>
      <c r="R66" s="53">
        <f t="shared" si="31"/>
        <v>-0.27058823529411763</v>
      </c>
      <c r="S66" s="53">
        <f t="shared" si="26"/>
        <v>-0.215311004784689</v>
      </c>
      <c r="T66" s="53">
        <f t="shared" si="27"/>
        <v>-0.3773584905660377</v>
      </c>
      <c r="U66" s="53">
        <f t="shared" si="28"/>
        <v>-0.36697247706422015</v>
      </c>
      <c r="V66" s="53">
        <f t="shared" si="29"/>
        <v>-0.2727272727272727</v>
      </c>
      <c r="W66" s="53">
        <f t="shared" si="33"/>
        <v>-0.2</v>
      </c>
      <c r="X66" s="54">
        <f t="shared" si="30"/>
        <v>-0.1</v>
      </c>
      <c r="Z66" s="64">
        <f t="shared" si="32"/>
        <v>-0.24294962003940332</v>
      </c>
    </row>
    <row r="67" spans="1:26" ht="12.75">
      <c r="A67" s="7">
        <v>3</v>
      </c>
      <c r="B67" s="8">
        <v>156.4</v>
      </c>
      <c r="C67" s="8">
        <v>229.2</v>
      </c>
      <c r="D67" s="8">
        <v>240.8</v>
      </c>
      <c r="E67" s="8">
        <v>191.2</v>
      </c>
      <c r="F67" s="8">
        <v>186.4</v>
      </c>
      <c r="G67" s="8">
        <v>57.6</v>
      </c>
      <c r="H67" s="9">
        <v>36</v>
      </c>
      <c r="Q67" s="7">
        <v>3</v>
      </c>
      <c r="R67" s="53">
        <f t="shared" si="31"/>
        <v>-0.25882352941176473</v>
      </c>
      <c r="S67" s="53">
        <f t="shared" si="26"/>
        <v>-0.08745247148288972</v>
      </c>
      <c r="T67" s="53">
        <f t="shared" si="27"/>
        <v>-0.16155419222903886</v>
      </c>
      <c r="U67" s="53">
        <f t="shared" si="28"/>
        <v>-0.365625</v>
      </c>
      <c r="V67" s="53">
        <f t="shared" si="29"/>
        <v>-0.17518248175182483</v>
      </c>
      <c r="W67" s="53">
        <f t="shared" si="33"/>
        <v>-0.05128205128205129</v>
      </c>
      <c r="X67" s="54">
        <f t="shared" si="30"/>
        <v>-0.11111111111111112</v>
      </c>
      <c r="Z67" s="64">
        <f t="shared" si="32"/>
        <v>-0.17313800044732722</v>
      </c>
    </row>
    <row r="68" spans="1:26" ht="12.75">
      <c r="A68" s="7">
        <v>2</v>
      </c>
      <c r="B68" s="8">
        <v>375.2</v>
      </c>
      <c r="C68" s="8">
        <v>422</v>
      </c>
      <c r="D68" s="8">
        <v>496</v>
      </c>
      <c r="E68" s="8">
        <v>464.8</v>
      </c>
      <c r="F68" s="8">
        <v>369.2</v>
      </c>
      <c r="G68" s="8">
        <v>132</v>
      </c>
      <c r="H68" s="9">
        <v>94.4</v>
      </c>
      <c r="Q68" s="7">
        <v>2</v>
      </c>
      <c r="R68" s="53">
        <f t="shared" si="31"/>
        <v>-0.1953316953316953</v>
      </c>
      <c r="S68" s="53">
        <f t="shared" si="26"/>
        <v>-0.1993047508690614</v>
      </c>
      <c r="T68" s="53">
        <f t="shared" si="27"/>
        <v>-0.1682964487905301</v>
      </c>
      <c r="U68" s="53">
        <f t="shared" si="28"/>
        <v>-0.32567049808429116</v>
      </c>
      <c r="V68" s="53">
        <f t="shared" si="29"/>
        <v>-0.18535469107551486</v>
      </c>
      <c r="W68" s="53">
        <f t="shared" si="33"/>
        <v>-0.0699523052464229</v>
      </c>
      <c r="X68" s="54">
        <f t="shared" si="30"/>
        <v>-0.05519480519480519</v>
      </c>
      <c r="Z68" s="64">
        <f t="shared" si="32"/>
        <v>-0.19731822310037836</v>
      </c>
    </row>
    <row r="69" spans="1:26" ht="12.75">
      <c r="A69" s="7">
        <v>1</v>
      </c>
      <c r="B69" s="8">
        <v>872.4</v>
      </c>
      <c r="C69" s="8">
        <v>1477.6</v>
      </c>
      <c r="D69" s="8">
        <v>1159.2</v>
      </c>
      <c r="E69" s="8">
        <v>923.6</v>
      </c>
      <c r="F69" s="8">
        <v>763.6</v>
      </c>
      <c r="G69" s="8">
        <v>339.2</v>
      </c>
      <c r="H69" s="9">
        <v>300.8</v>
      </c>
      <c r="Q69" s="7">
        <v>1</v>
      </c>
      <c r="R69" s="53">
        <f t="shared" si="31"/>
        <v>-0.16062748563853294</v>
      </c>
      <c r="S69" s="53">
        <f t="shared" si="26"/>
        <v>-0.24146947313374298</v>
      </c>
      <c r="T69" s="53">
        <f t="shared" si="27"/>
        <v>-0.14508135168961203</v>
      </c>
      <c r="U69" s="53">
        <f t="shared" si="28"/>
        <v>-0.1570534621139981</v>
      </c>
      <c r="V69" s="53">
        <f t="shared" si="29"/>
        <v>-0.11854933863255294</v>
      </c>
      <c r="W69" s="53">
        <f t="shared" si="33"/>
        <v>-0.06713641041881087</v>
      </c>
      <c r="X69" s="54">
        <f t="shared" si="30"/>
        <v>-0.07803258275396907</v>
      </c>
      <c r="Z69" s="64">
        <f t="shared" si="32"/>
        <v>-0.20104847938613796</v>
      </c>
    </row>
    <row r="70" spans="1:24" ht="12.75">
      <c r="A70" s="10"/>
      <c r="B70" s="3"/>
      <c r="C70" s="3"/>
      <c r="D70" s="3"/>
      <c r="E70" s="3"/>
      <c r="F70" s="3"/>
      <c r="G70" s="3"/>
      <c r="H70" s="11"/>
      <c r="Q70" s="10"/>
      <c r="R70" s="55"/>
      <c r="S70" s="55"/>
      <c r="T70" s="55"/>
      <c r="U70" s="55"/>
      <c r="V70" s="55"/>
      <c r="W70" s="55"/>
      <c r="X70" s="56"/>
    </row>
    <row r="71" spans="1:24" ht="13.5" thickBot="1">
      <c r="A71" s="12" t="s">
        <v>3</v>
      </c>
      <c r="B71" s="13">
        <f>SUM(B58:B69)</f>
        <v>1710.7999999999997</v>
      </c>
      <c r="C71" s="14">
        <f aca="true" t="shared" si="34" ref="C71:H71">SUM(C58:C69)</f>
        <v>2531.6</v>
      </c>
      <c r="D71" s="14">
        <f t="shared" si="34"/>
        <v>2211.6000000000004</v>
      </c>
      <c r="E71" s="14">
        <f t="shared" si="34"/>
        <v>1760</v>
      </c>
      <c r="F71" s="14">
        <f t="shared" si="34"/>
        <v>1440</v>
      </c>
      <c r="G71" s="14">
        <f t="shared" si="34"/>
        <v>548</v>
      </c>
      <c r="H71" s="15">
        <f t="shared" si="34"/>
        <v>464.8</v>
      </c>
      <c r="Q71" s="12" t="s">
        <v>3</v>
      </c>
      <c r="R71" s="60"/>
      <c r="S71" s="60">
        <f t="shared" si="26"/>
        <v>-0.23536320394620938</v>
      </c>
      <c r="T71" s="60">
        <f t="shared" si="27"/>
        <v>-0.15062447592568073</v>
      </c>
      <c r="U71" s="60">
        <f t="shared" si="28"/>
        <v>-0.1775395238960567</v>
      </c>
      <c r="V71" s="60">
        <f t="shared" si="29"/>
        <v>-0.12315385509943018</v>
      </c>
      <c r="W71" s="60">
        <f t="shared" si="33"/>
        <v>-0.06725584182144997</v>
      </c>
      <c r="X71" s="61">
        <f t="shared" si="30"/>
        <v>-0.07752325697709313</v>
      </c>
    </row>
    <row r="73" spans="1:27" ht="12.75">
      <c r="A73" s="80" t="s">
        <v>23</v>
      </c>
      <c r="B73" s="80"/>
      <c r="C73" s="80"/>
      <c r="D73" s="80"/>
      <c r="Q73" s="80" t="s">
        <v>25</v>
      </c>
      <c r="R73" s="80"/>
      <c r="S73" s="80"/>
      <c r="T73" s="80"/>
      <c r="Z73" s="1" t="s">
        <v>5</v>
      </c>
      <c r="AA73" s="1">
        <v>2</v>
      </c>
    </row>
    <row r="74" spans="1:24" ht="13.5" thickBot="1">
      <c r="A74" s="2"/>
      <c r="B74" s="2"/>
      <c r="C74" s="2"/>
      <c r="D74" s="2"/>
      <c r="E74" s="2"/>
      <c r="F74" s="2"/>
      <c r="G74" s="2"/>
      <c r="H74" s="2"/>
      <c r="Q74" s="2"/>
      <c r="R74" s="2"/>
      <c r="S74" s="2"/>
      <c r="T74" s="2"/>
      <c r="U74" s="2"/>
      <c r="V74" s="2"/>
      <c r="W74" s="2"/>
      <c r="X74" s="2"/>
    </row>
    <row r="75" spans="1:26" ht="12.75">
      <c r="A75" s="5" t="s">
        <v>2</v>
      </c>
      <c r="B75" s="4">
        <v>2006</v>
      </c>
      <c r="C75" s="4">
        <v>2005</v>
      </c>
      <c r="D75" s="4">
        <v>2004</v>
      </c>
      <c r="E75" s="4">
        <v>2003</v>
      </c>
      <c r="F75" s="4">
        <v>2002</v>
      </c>
      <c r="G75" s="4">
        <v>2001</v>
      </c>
      <c r="H75" s="6">
        <v>2000</v>
      </c>
      <c r="Q75" s="5" t="s">
        <v>2</v>
      </c>
      <c r="R75" s="4">
        <v>2006</v>
      </c>
      <c r="S75" s="4">
        <v>2005</v>
      </c>
      <c r="T75" s="4">
        <v>2004</v>
      </c>
      <c r="U75" s="4">
        <v>2003</v>
      </c>
      <c r="V75" s="4">
        <v>2002</v>
      </c>
      <c r="W75" s="4">
        <v>2001</v>
      </c>
      <c r="X75" s="6">
        <v>2000</v>
      </c>
      <c r="Z75" s="1" t="s">
        <v>4</v>
      </c>
    </row>
    <row r="76" spans="1:24" ht="12.75">
      <c r="A76" s="7"/>
      <c r="B76" s="8"/>
      <c r="C76" s="8"/>
      <c r="D76" s="8"/>
      <c r="E76" s="8"/>
      <c r="F76" s="8"/>
      <c r="G76" s="8"/>
      <c r="H76" s="9"/>
      <c r="Q76" s="7"/>
      <c r="R76" s="8"/>
      <c r="S76" s="8"/>
      <c r="T76" s="8"/>
      <c r="U76" s="8"/>
      <c r="V76" s="8"/>
      <c r="W76" s="8"/>
      <c r="X76" s="9"/>
    </row>
    <row r="77" spans="1:24" ht="12.75">
      <c r="A77" s="7"/>
      <c r="B77" s="8"/>
      <c r="C77" s="8"/>
      <c r="D77" s="8"/>
      <c r="E77" s="8"/>
      <c r="F77" s="8"/>
      <c r="G77" s="8"/>
      <c r="H77" s="9"/>
      <c r="Q77" s="7"/>
      <c r="R77" s="8"/>
      <c r="S77" s="8"/>
      <c r="T77" s="8"/>
      <c r="U77" s="8"/>
      <c r="V77" s="8"/>
      <c r="W77" s="8"/>
      <c r="X77" s="9"/>
    </row>
    <row r="78" spans="1:24" ht="12.75">
      <c r="A78" s="7"/>
      <c r="B78" s="8"/>
      <c r="C78" s="8"/>
      <c r="D78" s="8"/>
      <c r="E78" s="8"/>
      <c r="F78" s="8"/>
      <c r="G78" s="8"/>
      <c r="H78" s="9"/>
      <c r="Q78" s="7"/>
      <c r="R78" s="8"/>
      <c r="S78" s="8"/>
      <c r="T78" s="8"/>
      <c r="U78" s="8"/>
      <c r="V78" s="8"/>
      <c r="W78" s="8"/>
      <c r="X78" s="9"/>
    </row>
    <row r="79" spans="1:26" ht="12.75">
      <c r="A79" s="7" t="s">
        <v>15</v>
      </c>
      <c r="B79" s="8">
        <v>11.6</v>
      </c>
      <c r="C79" s="8">
        <v>8.8</v>
      </c>
      <c r="D79" s="8">
        <v>6</v>
      </c>
      <c r="E79" s="8">
        <v>8.4</v>
      </c>
      <c r="F79" s="8">
        <v>10.8</v>
      </c>
      <c r="G79" s="8">
        <v>7.6</v>
      </c>
      <c r="H79" s="9">
        <v>8.8</v>
      </c>
      <c r="Q79" s="7" t="s">
        <v>15</v>
      </c>
      <c r="R79" s="53">
        <f aca="true" t="shared" si="35" ref="R79:R87">+B115/(B7-B97)</f>
        <v>1.0000000000000002</v>
      </c>
      <c r="S79" s="53">
        <f aca="true" t="shared" si="36" ref="S79:S87">+C115/(C7-C97)</f>
        <v>0</v>
      </c>
      <c r="T79" s="53">
        <f aca="true" t="shared" si="37" ref="T79:T87">+D115/(D7-D97)</f>
        <v>0</v>
      </c>
      <c r="U79" s="53">
        <f aca="true" t="shared" si="38" ref="U79:U87">+E115/(E7-E97)</f>
        <v>0</v>
      </c>
      <c r="V79" s="53">
        <f aca="true" t="shared" si="39" ref="V79:V87">+F115/(F7-F97)</f>
        <v>0.11111111111111113</v>
      </c>
      <c r="W79" s="53"/>
      <c r="X79" s="54">
        <f aca="true" t="shared" si="40" ref="X79:X87">+H115/(H7-H97)</f>
        <v>1</v>
      </c>
      <c r="Z79" s="64">
        <f>+IF($AA$73=1,R79,IF($AA$73=2,AVERAGE(R79:S79),IF($AA$73=3,AVERAGE(R79:T79),IF($AA$73=4,AVERAGE(R79:U79),AVERAGE(R79:V79)))))</f>
        <v>0.5000000000000001</v>
      </c>
    </row>
    <row r="80" spans="1:26" ht="12.75">
      <c r="A80" s="7">
        <v>8</v>
      </c>
      <c r="B80" s="8">
        <v>9.2</v>
      </c>
      <c r="C80" s="8">
        <v>3.2</v>
      </c>
      <c r="D80" s="8">
        <v>2.4</v>
      </c>
      <c r="E80" s="8">
        <v>1.6</v>
      </c>
      <c r="F80" s="8">
        <v>4.4</v>
      </c>
      <c r="G80" s="8">
        <v>2.4</v>
      </c>
      <c r="H80" s="9">
        <v>3.2</v>
      </c>
      <c r="Q80" s="7">
        <v>8</v>
      </c>
      <c r="R80" s="53">
        <f t="shared" si="35"/>
        <v>1</v>
      </c>
      <c r="S80" s="53">
        <f t="shared" si="36"/>
        <v>0.3333333333333333</v>
      </c>
      <c r="T80" s="53">
        <f t="shared" si="37"/>
        <v>1.0000000000000002</v>
      </c>
      <c r="U80" s="53">
        <f t="shared" si="38"/>
        <v>0</v>
      </c>
      <c r="V80" s="53">
        <f t="shared" si="39"/>
        <v>0</v>
      </c>
      <c r="W80" s="53"/>
      <c r="X80" s="54">
        <f t="shared" si="40"/>
        <v>0</v>
      </c>
      <c r="Z80" s="64">
        <f aca="true" t="shared" si="41" ref="Z80:Z87">+IF($AA$73=1,R80,IF($AA$73=2,AVERAGE(R80:S80),IF($AA$73=3,AVERAGE(R80:T80),IF($AA$73=4,AVERAGE(R80:U80),AVERAGE(R80:V80)))))</f>
        <v>0.6666666666666666</v>
      </c>
    </row>
    <row r="81" spans="1:26" ht="12.75">
      <c r="A81" s="7">
        <v>7</v>
      </c>
      <c r="B81" s="8">
        <v>31.6</v>
      </c>
      <c r="C81" s="8">
        <v>20</v>
      </c>
      <c r="D81" s="8">
        <v>4.4</v>
      </c>
      <c r="E81" s="8">
        <v>3.6</v>
      </c>
      <c r="F81" s="8">
        <v>4</v>
      </c>
      <c r="G81" s="8">
        <v>2.4</v>
      </c>
      <c r="H81" s="9">
        <v>1.2</v>
      </c>
      <c r="Q81" s="7">
        <v>7</v>
      </c>
      <c r="R81" s="53">
        <f t="shared" si="35"/>
        <v>0.28571428571428575</v>
      </c>
      <c r="S81" s="53">
        <f t="shared" si="36"/>
        <v>0.3333333333333333</v>
      </c>
      <c r="T81" s="53">
        <f t="shared" si="37"/>
        <v>0</v>
      </c>
      <c r="U81" s="53">
        <f t="shared" si="38"/>
        <v>0.33333333333333337</v>
      </c>
      <c r="V81" s="53">
        <f t="shared" si="39"/>
        <v>0</v>
      </c>
      <c r="W81" s="53"/>
      <c r="X81" s="54">
        <f t="shared" si="40"/>
        <v>1</v>
      </c>
      <c r="Z81" s="64">
        <f t="shared" si="41"/>
        <v>0.30952380952380953</v>
      </c>
    </row>
    <row r="82" spans="1:26" ht="12.75">
      <c r="A82" s="7">
        <v>6</v>
      </c>
      <c r="B82" s="8">
        <v>76.8</v>
      </c>
      <c r="C82" s="8">
        <v>56.4</v>
      </c>
      <c r="D82" s="8">
        <v>19.2</v>
      </c>
      <c r="E82" s="8">
        <v>4.8</v>
      </c>
      <c r="F82" s="8">
        <v>6.8</v>
      </c>
      <c r="G82" s="8">
        <v>3.6</v>
      </c>
      <c r="H82" s="9">
        <v>4.4</v>
      </c>
      <c r="Q82" s="7">
        <v>6</v>
      </c>
      <c r="R82" s="53">
        <f t="shared" si="35"/>
        <v>0.588235294117647</v>
      </c>
      <c r="S82" s="53">
        <f t="shared" si="36"/>
        <v>0.18181818181818185</v>
      </c>
      <c r="T82" s="53">
        <f t="shared" si="37"/>
        <v>0.14285714285714288</v>
      </c>
      <c r="U82" s="53">
        <f t="shared" si="38"/>
        <v>0</v>
      </c>
      <c r="V82" s="53">
        <f t="shared" si="39"/>
        <v>0</v>
      </c>
      <c r="W82" s="53"/>
      <c r="X82" s="54"/>
      <c r="Z82" s="64">
        <f t="shared" si="41"/>
        <v>0.3850267379679144</v>
      </c>
    </row>
    <row r="83" spans="1:26" ht="12.75">
      <c r="A83" s="7">
        <v>5</v>
      </c>
      <c r="B83" s="8">
        <v>160.8</v>
      </c>
      <c r="C83" s="8">
        <v>138.4</v>
      </c>
      <c r="D83" s="8">
        <v>88.4</v>
      </c>
      <c r="E83" s="8">
        <v>24</v>
      </c>
      <c r="F83" s="8">
        <v>18.8</v>
      </c>
      <c r="G83" s="8">
        <v>7.2</v>
      </c>
      <c r="H83" s="9">
        <v>5.2</v>
      </c>
      <c r="Q83" s="7">
        <v>5</v>
      </c>
      <c r="R83" s="53">
        <f t="shared" si="35"/>
        <v>0.5142857142857143</v>
      </c>
      <c r="S83" s="53">
        <f t="shared" si="36"/>
        <v>0.3684210526315789</v>
      </c>
      <c r="T83" s="53">
        <f t="shared" si="37"/>
        <v>0.20588235294117643</v>
      </c>
      <c r="U83" s="53">
        <f t="shared" si="38"/>
        <v>0.17647058823529413</v>
      </c>
      <c r="V83" s="53">
        <f t="shared" si="39"/>
        <v>0.2</v>
      </c>
      <c r="W83" s="53">
        <f>+G119/(G11-G101)</f>
        <v>0</v>
      </c>
      <c r="X83" s="54">
        <f t="shared" si="40"/>
        <v>0</v>
      </c>
      <c r="Z83" s="64">
        <f t="shared" si="41"/>
        <v>0.4413533834586466</v>
      </c>
    </row>
    <row r="84" spans="1:26" ht="12.75">
      <c r="A84" s="7">
        <v>4</v>
      </c>
      <c r="B84" s="8">
        <v>198</v>
      </c>
      <c r="C84" s="8">
        <v>331.6</v>
      </c>
      <c r="D84" s="8">
        <v>231.6</v>
      </c>
      <c r="E84" s="8">
        <v>114</v>
      </c>
      <c r="F84" s="8">
        <v>60.4</v>
      </c>
      <c r="G84" s="8">
        <v>16.8</v>
      </c>
      <c r="H84" s="9">
        <v>11.6</v>
      </c>
      <c r="Q84" s="7">
        <v>4</v>
      </c>
      <c r="R84" s="53">
        <f t="shared" si="35"/>
        <v>0.41935483870967744</v>
      </c>
      <c r="S84" s="53">
        <f t="shared" si="36"/>
        <v>0.7682926829268293</v>
      </c>
      <c r="T84" s="53">
        <f t="shared" si="37"/>
        <v>0.35353535353535354</v>
      </c>
      <c r="U84" s="53">
        <f t="shared" si="38"/>
        <v>0.3333333333333333</v>
      </c>
      <c r="V84" s="53">
        <f t="shared" si="39"/>
        <v>0.25</v>
      </c>
      <c r="W84" s="53">
        <f>+G120/(G12-G102)</f>
        <v>0.625</v>
      </c>
      <c r="X84" s="54">
        <f t="shared" si="40"/>
        <v>0.6666666666666666</v>
      </c>
      <c r="Z84" s="64">
        <f t="shared" si="41"/>
        <v>0.5938237608182534</v>
      </c>
    </row>
    <row r="85" spans="1:26" ht="12.75">
      <c r="A85" s="7">
        <v>3</v>
      </c>
      <c r="B85" s="8">
        <v>425.6</v>
      </c>
      <c r="C85" s="8">
        <v>568.4</v>
      </c>
      <c r="D85" s="8">
        <v>583.2</v>
      </c>
      <c r="E85" s="8">
        <v>303.6</v>
      </c>
      <c r="F85" s="8">
        <v>221.6</v>
      </c>
      <c r="G85" s="8">
        <v>114.8</v>
      </c>
      <c r="H85" s="9">
        <v>45.2</v>
      </c>
      <c r="Q85" s="7">
        <v>3</v>
      </c>
      <c r="R85" s="53">
        <f t="shared" si="35"/>
        <v>0.4761904761904762</v>
      </c>
      <c r="S85" s="53">
        <f t="shared" si="36"/>
        <v>0.8562500000000001</v>
      </c>
      <c r="T85" s="53">
        <f t="shared" si="37"/>
        <v>0.7439024390243902</v>
      </c>
      <c r="U85" s="53">
        <f t="shared" si="38"/>
        <v>0.3004926108374384</v>
      </c>
      <c r="V85" s="53">
        <f t="shared" si="39"/>
        <v>0.26548672566371684</v>
      </c>
      <c r="W85" s="53">
        <f>+G121/(G13-G103)</f>
        <v>0.3918918918918919</v>
      </c>
      <c r="X85" s="54">
        <f t="shared" si="40"/>
        <v>0.6875</v>
      </c>
      <c r="Z85" s="64">
        <f t="shared" si="41"/>
        <v>0.6662202380952381</v>
      </c>
    </row>
    <row r="86" spans="1:26" ht="12.75">
      <c r="A86" s="7">
        <v>2</v>
      </c>
      <c r="B86" s="8">
        <v>790.4</v>
      </c>
      <c r="C86" s="8">
        <v>880.4</v>
      </c>
      <c r="D86" s="8">
        <v>1201.6</v>
      </c>
      <c r="E86" s="8">
        <v>934</v>
      </c>
      <c r="F86" s="8">
        <v>690.4</v>
      </c>
      <c r="G86" s="8">
        <v>524.8</v>
      </c>
      <c r="H86" s="9">
        <v>266.4</v>
      </c>
      <c r="Q86" s="7">
        <v>2</v>
      </c>
      <c r="R86" s="53">
        <f t="shared" si="35"/>
        <v>0.46106870229007635</v>
      </c>
      <c r="S86" s="53">
        <f t="shared" si="36"/>
        <v>0.43125904486251815</v>
      </c>
      <c r="T86" s="53">
        <f t="shared" si="37"/>
        <v>0.7363861386138613</v>
      </c>
      <c r="U86" s="53">
        <f t="shared" si="38"/>
        <v>0.4056818181818182</v>
      </c>
      <c r="V86" s="53">
        <f t="shared" si="39"/>
        <v>0.32162921348314605</v>
      </c>
      <c r="W86" s="53">
        <f>+G122/(G14-G104)</f>
        <v>0.41709401709401706</v>
      </c>
      <c r="X86" s="54">
        <f t="shared" si="40"/>
        <v>0.422680412371134</v>
      </c>
      <c r="Z86" s="64">
        <f t="shared" si="41"/>
        <v>0.4461638735762973</v>
      </c>
    </row>
    <row r="87" spans="1:26" ht="12.75">
      <c r="A87" s="7">
        <v>1</v>
      </c>
      <c r="B87" s="8">
        <v>3232.4</v>
      </c>
      <c r="C87" s="8">
        <v>3040.8</v>
      </c>
      <c r="D87" s="8">
        <v>5162.4</v>
      </c>
      <c r="E87" s="8">
        <v>3312</v>
      </c>
      <c r="F87" s="8">
        <v>3829.6</v>
      </c>
      <c r="G87" s="8">
        <v>3210.4</v>
      </c>
      <c r="H87" s="9">
        <v>2504.8</v>
      </c>
      <c r="Q87" s="7">
        <v>1</v>
      </c>
      <c r="R87" s="53">
        <f t="shared" si="35"/>
        <v>0.7090462402386593</v>
      </c>
      <c r="S87" s="53">
        <f t="shared" si="36"/>
        <v>0.6551189245087901</v>
      </c>
      <c r="T87" s="53">
        <f t="shared" si="37"/>
        <v>0.7557533524623762</v>
      </c>
      <c r="U87" s="53">
        <f t="shared" si="38"/>
        <v>0.6680384087791496</v>
      </c>
      <c r="V87" s="53">
        <f t="shared" si="39"/>
        <v>0.6745103564886572</v>
      </c>
      <c r="W87" s="53">
        <f>+G123/(G15-G105)</f>
        <v>0.6811508104896886</v>
      </c>
      <c r="X87" s="54">
        <f t="shared" si="40"/>
        <v>0.7047833427124367</v>
      </c>
      <c r="Z87" s="64">
        <f t="shared" si="41"/>
        <v>0.6820825823737247</v>
      </c>
    </row>
    <row r="88" spans="1:24" ht="12.75">
      <c r="A88" s="10"/>
      <c r="B88" s="3"/>
      <c r="C88" s="3"/>
      <c r="D88" s="3"/>
      <c r="E88" s="3"/>
      <c r="F88" s="3"/>
      <c r="G88" s="3"/>
      <c r="H88" s="11"/>
      <c r="Q88" s="10"/>
      <c r="R88" s="55"/>
      <c r="S88" s="55"/>
      <c r="T88" s="55"/>
      <c r="U88" s="55"/>
      <c r="V88" s="55"/>
      <c r="W88" s="55"/>
      <c r="X88" s="56"/>
    </row>
    <row r="89" spans="1:24" ht="13.5" thickBot="1">
      <c r="A89" s="12" t="s">
        <v>3</v>
      </c>
      <c r="B89" s="14">
        <f>SUM(B76:B87)</f>
        <v>4936.4</v>
      </c>
      <c r="C89" s="14">
        <f aca="true" t="shared" si="42" ref="C89:H89">SUM(C76:C87)</f>
        <v>5048</v>
      </c>
      <c r="D89" s="14">
        <f t="shared" si="42"/>
        <v>7299.2</v>
      </c>
      <c r="E89" s="14">
        <f t="shared" si="42"/>
        <v>4706</v>
      </c>
      <c r="F89" s="14">
        <f t="shared" si="42"/>
        <v>4846.8</v>
      </c>
      <c r="G89" s="14">
        <f t="shared" si="42"/>
        <v>3890</v>
      </c>
      <c r="H89" s="15">
        <f t="shared" si="42"/>
        <v>2850.8</v>
      </c>
      <c r="Q89" s="12" t="s">
        <v>3</v>
      </c>
      <c r="R89" s="60">
        <f aca="true" t="shared" si="43" ref="R89:X89">+B125/(B17-B107)</f>
        <v>0.691107137050886</v>
      </c>
      <c r="S89" s="60">
        <f t="shared" si="43"/>
        <v>0.6495660855541049</v>
      </c>
      <c r="T89" s="60">
        <f t="shared" si="43"/>
        <v>0.7505455679102151</v>
      </c>
      <c r="U89" s="60">
        <f t="shared" si="43"/>
        <v>0.6425099425541316</v>
      </c>
      <c r="V89" s="60">
        <f t="shared" si="43"/>
        <v>0.6527188328912467</v>
      </c>
      <c r="W89" s="60">
        <f t="shared" si="43"/>
        <v>0.6667737273165248</v>
      </c>
      <c r="X89" s="61">
        <f t="shared" si="43"/>
        <v>0.6956191715463023</v>
      </c>
    </row>
    <row r="90" spans="1:8" ht="12.75">
      <c r="A90" s="17"/>
      <c r="B90" s="8"/>
      <c r="C90" s="8"/>
      <c r="D90" s="8"/>
      <c r="E90" s="8"/>
      <c r="F90" s="8"/>
      <c r="G90" s="8"/>
      <c r="H90" s="8"/>
    </row>
    <row r="91" spans="1:5" ht="12.75">
      <c r="A91" s="80" t="s">
        <v>21</v>
      </c>
      <c r="B91" s="80"/>
      <c r="C91" s="80"/>
      <c r="D91" s="80"/>
      <c r="E91" s="80"/>
    </row>
    <row r="92" spans="1:8" ht="13.5" thickBot="1">
      <c r="A92" s="2"/>
      <c r="B92" s="2"/>
      <c r="C92" s="2"/>
      <c r="D92" s="2"/>
      <c r="E92" s="2"/>
      <c r="F92" s="2"/>
      <c r="G92" s="2"/>
      <c r="H92" s="2"/>
    </row>
    <row r="93" spans="1:8" ht="12.75">
      <c r="A93" s="5" t="s">
        <v>2</v>
      </c>
      <c r="B93" s="4">
        <v>2006</v>
      </c>
      <c r="C93" s="4">
        <v>2005</v>
      </c>
      <c r="D93" s="4">
        <v>2004</v>
      </c>
      <c r="E93" s="4">
        <v>2003</v>
      </c>
      <c r="F93" s="4">
        <v>2002</v>
      </c>
      <c r="G93" s="4">
        <v>2001</v>
      </c>
      <c r="H93" s="6">
        <v>2000</v>
      </c>
    </row>
    <row r="94" spans="1:21" ht="12.75">
      <c r="A94" s="7"/>
      <c r="B94" s="8"/>
      <c r="C94" s="8"/>
      <c r="D94" s="8"/>
      <c r="E94" s="8"/>
      <c r="F94" s="8"/>
      <c r="G94" s="8"/>
      <c r="H94" s="9"/>
      <c r="R94" s="16"/>
      <c r="S94" s="16"/>
      <c r="T94" s="16"/>
      <c r="U94" s="65"/>
    </row>
    <row r="95" spans="1:21" ht="12.75">
      <c r="A95" s="7"/>
      <c r="B95" s="8"/>
      <c r="C95" s="8"/>
      <c r="D95" s="8"/>
      <c r="E95" s="8"/>
      <c r="F95" s="8"/>
      <c r="G95" s="8"/>
      <c r="H95" s="9"/>
      <c r="R95" s="16"/>
      <c r="S95" s="16"/>
      <c r="T95" s="16"/>
      <c r="U95" s="65"/>
    </row>
    <row r="96" spans="1:21" ht="12.75">
      <c r="A96" s="7"/>
      <c r="B96" s="8"/>
      <c r="C96" s="8"/>
      <c r="D96" s="8"/>
      <c r="E96" s="8"/>
      <c r="F96" s="8"/>
      <c r="G96" s="8"/>
      <c r="H96" s="9"/>
      <c r="R96" s="16"/>
      <c r="S96" s="16"/>
      <c r="T96" s="16"/>
      <c r="U96" s="65"/>
    </row>
    <row r="97" spans="1:21" ht="12.75">
      <c r="A97" s="7" t="s">
        <v>15</v>
      </c>
      <c r="B97" s="8">
        <v>2</v>
      </c>
      <c r="C97" s="8">
        <v>2</v>
      </c>
      <c r="D97" s="8">
        <v>6.8</v>
      </c>
      <c r="E97" s="8">
        <v>6.8</v>
      </c>
      <c r="F97" s="8">
        <v>2</v>
      </c>
      <c r="G97" s="8">
        <v>0</v>
      </c>
      <c r="H97" s="9">
        <v>0</v>
      </c>
      <c r="R97" s="16"/>
      <c r="S97" s="16"/>
      <c r="T97" s="16"/>
      <c r="U97" s="65"/>
    </row>
    <row r="98" spans="1:21" ht="12.75">
      <c r="A98" s="7">
        <v>8</v>
      </c>
      <c r="B98" s="8">
        <v>0.4</v>
      </c>
      <c r="C98" s="8">
        <v>2.4</v>
      </c>
      <c r="D98" s="8">
        <v>2</v>
      </c>
      <c r="E98" s="8">
        <v>0.8</v>
      </c>
      <c r="F98" s="8">
        <v>0</v>
      </c>
      <c r="G98" s="8">
        <v>0</v>
      </c>
      <c r="H98" s="9">
        <v>0</v>
      </c>
      <c r="R98" s="16"/>
      <c r="S98" s="16"/>
      <c r="T98" s="16"/>
      <c r="U98" s="65"/>
    </row>
    <row r="99" spans="1:21" ht="12.75">
      <c r="A99" s="7">
        <v>7</v>
      </c>
      <c r="B99" s="8">
        <v>1.2</v>
      </c>
      <c r="C99" s="8">
        <v>0.8</v>
      </c>
      <c r="D99" s="8">
        <v>2</v>
      </c>
      <c r="E99" s="8">
        <v>1.2</v>
      </c>
      <c r="F99" s="8">
        <v>0.4</v>
      </c>
      <c r="G99" s="8">
        <v>0</v>
      </c>
      <c r="H99" s="9">
        <v>0</v>
      </c>
      <c r="R99" s="16"/>
      <c r="S99" s="16"/>
      <c r="T99" s="16"/>
      <c r="U99" s="65"/>
    </row>
    <row r="100" spans="1:21" ht="12.75">
      <c r="A100" s="7">
        <v>6</v>
      </c>
      <c r="B100" s="8">
        <v>2</v>
      </c>
      <c r="C100" s="8">
        <v>4.4</v>
      </c>
      <c r="D100" s="8">
        <v>2.8</v>
      </c>
      <c r="E100" s="8">
        <v>2</v>
      </c>
      <c r="F100" s="8">
        <v>0.8</v>
      </c>
      <c r="G100" s="8">
        <v>0</v>
      </c>
      <c r="H100" s="9">
        <v>0</v>
      </c>
      <c r="R100" s="16"/>
      <c r="S100" s="16"/>
      <c r="T100" s="16"/>
      <c r="U100" s="65"/>
    </row>
    <row r="101" spans="1:21" ht="12.75">
      <c r="A101" s="7">
        <v>5</v>
      </c>
      <c r="B101" s="8">
        <v>6.8</v>
      </c>
      <c r="C101" s="8">
        <v>10.8</v>
      </c>
      <c r="D101" s="8">
        <v>6</v>
      </c>
      <c r="E101" s="8">
        <v>5.2</v>
      </c>
      <c r="F101" s="8">
        <v>1.2</v>
      </c>
      <c r="G101" s="8">
        <v>0</v>
      </c>
      <c r="H101" s="9">
        <v>0.4</v>
      </c>
      <c r="R101" s="16"/>
      <c r="S101" s="16"/>
      <c r="T101" s="16"/>
      <c r="U101" s="65"/>
    </row>
    <row r="102" spans="1:8" ht="12.75">
      <c r="A102" s="7">
        <v>4</v>
      </c>
      <c r="B102" s="8">
        <v>9.2</v>
      </c>
      <c r="C102" s="8">
        <v>18</v>
      </c>
      <c r="D102" s="8">
        <v>24</v>
      </c>
      <c r="E102" s="8">
        <v>16</v>
      </c>
      <c r="F102" s="8">
        <v>4.8</v>
      </c>
      <c r="G102" s="8">
        <v>0.8</v>
      </c>
      <c r="H102" s="9">
        <v>0.4</v>
      </c>
    </row>
    <row r="103" spans="1:8" ht="12.75">
      <c r="A103" s="7">
        <v>3</v>
      </c>
      <c r="B103" s="8">
        <v>17.6</v>
      </c>
      <c r="C103" s="8">
        <v>18.4</v>
      </c>
      <c r="D103" s="8">
        <v>31.6</v>
      </c>
      <c r="E103" s="8">
        <v>46.8</v>
      </c>
      <c r="F103" s="8">
        <v>9.6</v>
      </c>
      <c r="G103" s="8">
        <v>1.6</v>
      </c>
      <c r="H103" s="9">
        <v>1.6</v>
      </c>
    </row>
    <row r="104" spans="1:8" ht="12.75">
      <c r="A104" s="7">
        <v>2</v>
      </c>
      <c r="B104" s="8">
        <v>63.6</v>
      </c>
      <c r="C104" s="8">
        <v>68.8</v>
      </c>
      <c r="D104" s="8">
        <v>130.8</v>
      </c>
      <c r="E104" s="8">
        <v>170</v>
      </c>
      <c r="F104" s="8">
        <v>64.8</v>
      </c>
      <c r="G104" s="8">
        <v>17.6</v>
      </c>
      <c r="H104" s="9">
        <v>6.8</v>
      </c>
    </row>
    <row r="105" spans="1:8" ht="12.75">
      <c r="A105" s="7">
        <v>1</v>
      </c>
      <c r="B105" s="8">
        <v>872.4</v>
      </c>
      <c r="C105" s="8">
        <v>1477.6</v>
      </c>
      <c r="D105" s="8">
        <v>1159.2</v>
      </c>
      <c r="E105" s="8">
        <v>923.6</v>
      </c>
      <c r="F105" s="8">
        <v>763.6</v>
      </c>
      <c r="G105" s="8">
        <v>339.2</v>
      </c>
      <c r="H105" s="9">
        <v>300.8</v>
      </c>
    </row>
    <row r="106" spans="1:8" ht="12.75">
      <c r="A106" s="10"/>
      <c r="B106" s="3"/>
      <c r="C106" s="3"/>
      <c r="D106" s="3"/>
      <c r="E106" s="3"/>
      <c r="F106" s="3"/>
      <c r="G106" s="3"/>
      <c r="H106" s="11"/>
    </row>
    <row r="107" spans="1:8" ht="13.5" thickBot="1">
      <c r="A107" s="12" t="s">
        <v>3</v>
      </c>
      <c r="B107" s="13">
        <f>SUM(B94:B105)</f>
        <v>975.2</v>
      </c>
      <c r="C107" s="14">
        <f aca="true" t="shared" si="44" ref="C107:H107">SUM(C94:C105)</f>
        <v>1603.1999999999998</v>
      </c>
      <c r="D107" s="14">
        <f t="shared" si="44"/>
        <v>1365.2</v>
      </c>
      <c r="E107" s="14">
        <f t="shared" si="44"/>
        <v>1172.4</v>
      </c>
      <c r="F107" s="14">
        <f t="shared" si="44"/>
        <v>847.2</v>
      </c>
      <c r="G107" s="14">
        <f t="shared" si="44"/>
        <v>359.2</v>
      </c>
      <c r="H107" s="15">
        <f t="shared" si="44"/>
        <v>310</v>
      </c>
    </row>
    <row r="109" spans="1:3" ht="12.75">
      <c r="A109" s="80" t="s">
        <v>22</v>
      </c>
      <c r="B109" s="80"/>
      <c r="C109" s="80"/>
    </row>
    <row r="110" spans="1:8" ht="13.5" thickBot="1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5" t="s">
        <v>2</v>
      </c>
      <c r="B111" s="4">
        <v>2006</v>
      </c>
      <c r="C111" s="4">
        <v>2005</v>
      </c>
      <c r="D111" s="4">
        <v>2004</v>
      </c>
      <c r="E111" s="4">
        <v>2003</v>
      </c>
      <c r="F111" s="4">
        <v>2002</v>
      </c>
      <c r="G111" s="4">
        <v>2001</v>
      </c>
      <c r="H111" s="6">
        <v>2000</v>
      </c>
    </row>
    <row r="112" spans="1:10" ht="12.75">
      <c r="A112" s="7"/>
      <c r="B112" s="8"/>
      <c r="C112" s="8"/>
      <c r="D112" s="8"/>
      <c r="E112" s="8"/>
      <c r="F112" s="8"/>
      <c r="G112" s="8"/>
      <c r="H112" s="9"/>
      <c r="J112" s="65"/>
    </row>
    <row r="113" spans="1:8" ht="12.75">
      <c r="A113" s="7"/>
      <c r="B113" s="8"/>
      <c r="C113" s="8"/>
      <c r="D113" s="8"/>
      <c r="E113" s="8"/>
      <c r="F113" s="8"/>
      <c r="G113" s="8"/>
      <c r="H113" s="9"/>
    </row>
    <row r="114" spans="1:8" ht="12.75">
      <c r="A114" s="7"/>
      <c r="B114" s="8"/>
      <c r="C114" s="8"/>
      <c r="D114" s="8"/>
      <c r="E114" s="8"/>
      <c r="F114" s="8"/>
      <c r="G114" s="8"/>
      <c r="H114" s="9"/>
    </row>
    <row r="115" spans="1:8" ht="12.75">
      <c r="A115" s="7" t="s">
        <v>15</v>
      </c>
      <c r="B115" s="8">
        <v>0.8</v>
      </c>
      <c r="C115" s="8">
        <v>0</v>
      </c>
      <c r="D115" s="8">
        <v>0</v>
      </c>
      <c r="E115" s="8">
        <v>0</v>
      </c>
      <c r="F115" s="8">
        <v>0.4</v>
      </c>
      <c r="G115" s="8">
        <v>0</v>
      </c>
      <c r="H115" s="9">
        <v>0.4</v>
      </c>
    </row>
    <row r="116" spans="1:8" ht="12.75">
      <c r="A116" s="7">
        <v>8</v>
      </c>
      <c r="B116" s="8">
        <v>0.4</v>
      </c>
      <c r="C116" s="8">
        <v>0.4</v>
      </c>
      <c r="D116" s="8">
        <v>0.4</v>
      </c>
      <c r="E116" s="8">
        <v>0</v>
      </c>
      <c r="F116" s="8">
        <v>0</v>
      </c>
      <c r="G116" s="8">
        <v>0</v>
      </c>
      <c r="H116" s="9">
        <v>0</v>
      </c>
    </row>
    <row r="117" spans="1:8" ht="12.75">
      <c r="A117" s="7">
        <v>7</v>
      </c>
      <c r="B117" s="8">
        <v>0.8</v>
      </c>
      <c r="C117" s="8">
        <v>0.8</v>
      </c>
      <c r="D117" s="8">
        <v>0</v>
      </c>
      <c r="E117" s="8">
        <v>0.4</v>
      </c>
      <c r="F117" s="8">
        <v>0</v>
      </c>
      <c r="G117" s="8">
        <v>0</v>
      </c>
      <c r="H117" s="9">
        <v>0.4</v>
      </c>
    </row>
    <row r="118" spans="1:8" ht="12.75">
      <c r="A118" s="7">
        <v>6</v>
      </c>
      <c r="B118" s="8">
        <v>4</v>
      </c>
      <c r="C118" s="8">
        <v>1.6</v>
      </c>
      <c r="D118" s="8">
        <v>0.4</v>
      </c>
      <c r="E118" s="8">
        <v>0</v>
      </c>
      <c r="F118" s="8">
        <v>0</v>
      </c>
      <c r="G118" s="8">
        <v>0</v>
      </c>
      <c r="H118" s="9">
        <v>0</v>
      </c>
    </row>
    <row r="119" spans="1:8" ht="12.75">
      <c r="A119" s="7">
        <v>5</v>
      </c>
      <c r="B119" s="8">
        <v>7.2</v>
      </c>
      <c r="C119" s="8">
        <v>5.6</v>
      </c>
      <c r="D119" s="8">
        <v>2.8</v>
      </c>
      <c r="E119" s="8">
        <v>1.2</v>
      </c>
      <c r="F119" s="8">
        <v>0.4</v>
      </c>
      <c r="G119" s="8">
        <v>0</v>
      </c>
      <c r="H119" s="9">
        <v>0</v>
      </c>
    </row>
    <row r="120" spans="1:8" ht="12.75">
      <c r="A120" s="7">
        <v>4</v>
      </c>
      <c r="B120" s="8">
        <v>10.4</v>
      </c>
      <c r="C120" s="8">
        <v>50.4</v>
      </c>
      <c r="D120" s="8">
        <v>14</v>
      </c>
      <c r="E120" s="8">
        <v>9.2</v>
      </c>
      <c r="F120" s="8">
        <v>3.2</v>
      </c>
      <c r="G120" s="8">
        <v>2</v>
      </c>
      <c r="H120" s="9">
        <v>2.4</v>
      </c>
    </row>
    <row r="121" spans="1:8" ht="12.75">
      <c r="A121" s="7">
        <v>3</v>
      </c>
      <c r="B121" s="8">
        <v>24</v>
      </c>
      <c r="C121" s="8">
        <v>164.4</v>
      </c>
      <c r="D121" s="8">
        <v>122</v>
      </c>
      <c r="E121" s="8">
        <v>24.4</v>
      </c>
      <c r="F121" s="8">
        <v>12</v>
      </c>
      <c r="G121" s="8">
        <v>11.6</v>
      </c>
      <c r="H121" s="9">
        <v>8.8</v>
      </c>
    </row>
    <row r="122" spans="1:8" ht="12.75">
      <c r="A122" s="7">
        <v>2</v>
      </c>
      <c r="B122" s="8">
        <v>120.8</v>
      </c>
      <c r="C122" s="8">
        <v>119.2</v>
      </c>
      <c r="D122" s="8">
        <v>476</v>
      </c>
      <c r="E122" s="8">
        <v>142.8</v>
      </c>
      <c r="F122" s="8">
        <v>91.6</v>
      </c>
      <c r="G122" s="8">
        <v>97.6</v>
      </c>
      <c r="H122" s="9">
        <v>49.2</v>
      </c>
    </row>
    <row r="123" spans="1:8" ht="12.75">
      <c r="A123" s="7">
        <v>1</v>
      </c>
      <c r="B123" s="8">
        <v>3232.4</v>
      </c>
      <c r="C123" s="8">
        <v>3040.8</v>
      </c>
      <c r="D123" s="8">
        <v>5162.4</v>
      </c>
      <c r="E123" s="8">
        <v>3311.6</v>
      </c>
      <c r="F123" s="8">
        <v>3829.6</v>
      </c>
      <c r="G123" s="8">
        <v>3210.4</v>
      </c>
      <c r="H123" s="9">
        <v>2504.8</v>
      </c>
    </row>
    <row r="124" spans="1:8" ht="12.75">
      <c r="A124" s="10"/>
      <c r="B124" s="3"/>
      <c r="C124" s="3"/>
      <c r="D124" s="3"/>
      <c r="E124" s="3"/>
      <c r="F124" s="3"/>
      <c r="G124" s="3"/>
      <c r="H124" s="11"/>
    </row>
    <row r="125" spans="1:8" ht="13.5" thickBot="1">
      <c r="A125" s="12" t="s">
        <v>3</v>
      </c>
      <c r="B125" s="14">
        <f>SUM(B112:B123)</f>
        <v>3400.8</v>
      </c>
      <c r="C125" s="14">
        <f aca="true" t="shared" si="45" ref="C125:H125">SUM(C112:C123)</f>
        <v>3383.2000000000003</v>
      </c>
      <c r="D125" s="14">
        <f t="shared" si="45"/>
        <v>5778</v>
      </c>
      <c r="E125" s="14">
        <f t="shared" si="45"/>
        <v>3489.6</v>
      </c>
      <c r="F125" s="14">
        <f t="shared" si="45"/>
        <v>3937.2</v>
      </c>
      <c r="G125" s="14">
        <f t="shared" si="45"/>
        <v>3321.6</v>
      </c>
      <c r="H125" s="15">
        <f t="shared" si="45"/>
        <v>2566</v>
      </c>
    </row>
  </sheetData>
  <mergeCells count="12">
    <mergeCell ref="Q19:T19"/>
    <mergeCell ref="Q37:U37"/>
    <mergeCell ref="A91:E91"/>
    <mergeCell ref="Q1:Y1"/>
    <mergeCell ref="A1:C1"/>
    <mergeCell ref="A19:D19"/>
    <mergeCell ref="A37:D37"/>
    <mergeCell ref="A55:E55"/>
    <mergeCell ref="A109:C109"/>
    <mergeCell ref="A73:D73"/>
    <mergeCell ref="Q55:T55"/>
    <mergeCell ref="Q73:T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6"/>
  <sheetViews>
    <sheetView workbookViewId="0" topLeftCell="A4">
      <selection activeCell="J23" sqref="J23"/>
    </sheetView>
  </sheetViews>
  <sheetFormatPr defaultColWidth="9.140625" defaultRowHeight="12.75"/>
  <cols>
    <col min="1" max="1" width="9.140625" style="1" customWidth="1"/>
    <col min="2" max="2" width="11.00390625" style="1" customWidth="1"/>
    <col min="3" max="8" width="10.7109375" style="1" bestFit="1" customWidth="1"/>
    <col min="9" max="10" width="9.140625" style="1" customWidth="1"/>
    <col min="11" max="11" width="13.421875" style="1" bestFit="1" customWidth="1"/>
    <col min="12" max="19" width="9.140625" style="1" customWidth="1"/>
    <col min="20" max="20" width="10.7109375" style="1" bestFit="1" customWidth="1"/>
    <col min="21" max="16384" width="9.140625" style="1" customWidth="1"/>
  </cols>
  <sheetData>
    <row r="1" spans="1:14" ht="12.75">
      <c r="A1" s="80" t="str">
        <f>+'Modello cadenza sinistri'!A73:D73</f>
        <v>N° sx pagati (col. 5+19+25 mod. 29 All. 1)</v>
      </c>
      <c r="B1" s="80"/>
      <c r="C1" s="80"/>
      <c r="D1" s="80"/>
      <c r="K1" s="80" t="s">
        <v>27</v>
      </c>
      <c r="L1" s="80"/>
      <c r="M1" s="80"/>
      <c r="N1" s="80"/>
    </row>
    <row r="2" spans="1:18" ht="13.5" thickBot="1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  <c r="P2" s="2"/>
      <c r="Q2" s="2"/>
      <c r="R2" s="2"/>
    </row>
    <row r="3" spans="1:18" ht="12.75">
      <c r="A3" s="5" t="str">
        <f>+'Modello cadenza sinistri'!A75</f>
        <v>Accad\Esercizio</v>
      </c>
      <c r="B3" s="4">
        <f>+'Modello cadenza sinistri'!B75</f>
        <v>2006</v>
      </c>
      <c r="C3" s="4">
        <f>+'Modello cadenza sinistri'!C75</f>
        <v>2005</v>
      </c>
      <c r="D3" s="4">
        <f>+'Modello cadenza sinistri'!D75</f>
        <v>2004</v>
      </c>
      <c r="E3" s="4">
        <f>+'Modello cadenza sinistri'!E75</f>
        <v>2003</v>
      </c>
      <c r="F3" s="4">
        <f>+'Modello cadenza sinistri'!F75</f>
        <v>2002</v>
      </c>
      <c r="G3" s="4">
        <f>+'Modello cadenza sinistri'!G75</f>
        <v>2001</v>
      </c>
      <c r="H3" s="6">
        <f>+'Modello cadenza sinistri'!H75</f>
        <v>2000</v>
      </c>
      <c r="K3" s="5" t="s">
        <v>2</v>
      </c>
      <c r="L3" s="4">
        <v>2006</v>
      </c>
      <c r="M3" s="4">
        <v>2005</v>
      </c>
      <c r="N3" s="4">
        <v>2004</v>
      </c>
      <c r="O3" s="4">
        <v>2003</v>
      </c>
      <c r="P3" s="4">
        <v>2002</v>
      </c>
      <c r="Q3" s="4">
        <v>2001</v>
      </c>
      <c r="R3" s="6">
        <v>2000</v>
      </c>
    </row>
    <row r="4" spans="1:20" ht="12.75">
      <c r="A4" s="7"/>
      <c r="B4" s="8"/>
      <c r="C4" s="8"/>
      <c r="D4" s="8"/>
      <c r="E4" s="8"/>
      <c r="F4" s="8"/>
      <c r="G4" s="8"/>
      <c r="H4" s="9"/>
      <c r="K4" s="7"/>
      <c r="L4" s="8"/>
      <c r="M4" s="8"/>
      <c r="N4" s="8"/>
      <c r="O4" s="8"/>
      <c r="P4" s="8"/>
      <c r="Q4" s="8"/>
      <c r="R4" s="9"/>
      <c r="T4" s="19"/>
    </row>
    <row r="5" spans="1:20" ht="12.75">
      <c r="A5" s="7"/>
      <c r="B5" s="8"/>
      <c r="C5" s="8"/>
      <c r="D5" s="8"/>
      <c r="E5" s="8"/>
      <c r="F5" s="8"/>
      <c r="G5" s="8"/>
      <c r="H5" s="9"/>
      <c r="K5" s="7"/>
      <c r="L5" s="8"/>
      <c r="M5" s="8"/>
      <c r="N5" s="8"/>
      <c r="O5" s="8"/>
      <c r="P5" s="8"/>
      <c r="Q5" s="8"/>
      <c r="R5" s="9"/>
      <c r="T5" s="19"/>
    </row>
    <row r="6" spans="1:20" ht="12.75">
      <c r="A6" s="7"/>
      <c r="B6" s="8"/>
      <c r="C6" s="8"/>
      <c r="D6" s="8"/>
      <c r="E6" s="8"/>
      <c r="F6" s="8"/>
      <c r="G6" s="8"/>
      <c r="H6" s="9"/>
      <c r="K6" s="7"/>
      <c r="L6" s="8"/>
      <c r="M6" s="8"/>
      <c r="N6" s="8"/>
      <c r="O6" s="8"/>
      <c r="P6" s="8"/>
      <c r="Q6" s="8"/>
      <c r="R6" s="9"/>
      <c r="T6" s="19"/>
    </row>
    <row r="7" spans="1:20" ht="12.75">
      <c r="A7" s="7" t="str">
        <f>+'Modello cadenza sinistri'!A79</f>
        <v>9+</v>
      </c>
      <c r="B7" s="8">
        <f>+'Modello cadenza sinistri'!B79</f>
        <v>11.6</v>
      </c>
      <c r="C7" s="8">
        <f>+'Modello cadenza sinistri'!C79</f>
        <v>8.8</v>
      </c>
      <c r="D7" s="8">
        <f>+'Modello cadenza sinistri'!D79</f>
        <v>6</v>
      </c>
      <c r="E7" s="8">
        <f>+'Modello cadenza sinistri'!E79</f>
        <v>8.4</v>
      </c>
      <c r="F7" s="8">
        <f>+'Modello cadenza sinistri'!F79</f>
        <v>10.8</v>
      </c>
      <c r="G7" s="8">
        <f>+'Modello cadenza sinistri'!G79</f>
        <v>7.6</v>
      </c>
      <c r="H7" s="9">
        <f>+'Modello cadenza sinistri'!H79</f>
        <v>8.8</v>
      </c>
      <c r="K7" s="7" t="s">
        <v>15</v>
      </c>
      <c r="L7" s="8">
        <f>+B25/B7</f>
        <v>9335.655172413793</v>
      </c>
      <c r="M7" s="8">
        <f aca="true" t="shared" si="0" ref="M7:M17">+C25/C7</f>
        <v>11712.772727272726</v>
      </c>
      <c r="N7" s="8">
        <f aca="true" t="shared" si="1" ref="N7:N17">+D25/D7</f>
        <v>29750.666666666668</v>
      </c>
      <c r="O7" s="8">
        <f aca="true" t="shared" si="2" ref="O7:O17">+E25/E7</f>
        <v>8531.047619047618</v>
      </c>
      <c r="P7" s="8">
        <f aca="true" t="shared" si="3" ref="P7:P17">+F25/F7</f>
        <v>21543.148148148146</v>
      </c>
      <c r="Q7" s="8">
        <f aca="true" t="shared" si="4" ref="Q7:Q17">+G25/G7</f>
        <v>10227.315789473685</v>
      </c>
      <c r="R7" s="9">
        <f aca="true" t="shared" si="5" ref="R7:R17">+H25/H7</f>
        <v>376710.03546031966</v>
      </c>
      <c r="T7" s="19"/>
    </row>
    <row r="8" spans="1:20" ht="12.75">
      <c r="A8" s="7">
        <f>+'Modello cadenza sinistri'!A80</f>
        <v>8</v>
      </c>
      <c r="B8" s="8">
        <f>+'Modello cadenza sinistri'!B80</f>
        <v>9.2</v>
      </c>
      <c r="C8" s="8">
        <f>+'Modello cadenza sinistri'!C80</f>
        <v>3.2</v>
      </c>
      <c r="D8" s="8">
        <f>+'Modello cadenza sinistri'!D80</f>
        <v>2.4</v>
      </c>
      <c r="E8" s="8">
        <f>+'Modello cadenza sinistri'!E80</f>
        <v>1.6</v>
      </c>
      <c r="F8" s="8">
        <f>+'Modello cadenza sinistri'!F80</f>
        <v>4.4</v>
      </c>
      <c r="G8" s="8">
        <f>+'Modello cadenza sinistri'!G80</f>
        <v>2.4</v>
      </c>
      <c r="H8" s="9">
        <f>+'Modello cadenza sinistri'!H80</f>
        <v>3.2</v>
      </c>
      <c r="K8" s="7">
        <v>8</v>
      </c>
      <c r="L8" s="8">
        <f aca="true" t="shared" si="6" ref="L8:L17">+B26/B8</f>
        <v>9564.608695652174</v>
      </c>
      <c r="M8" s="8">
        <f t="shared" si="0"/>
        <v>7740.499999999999</v>
      </c>
      <c r="N8" s="8">
        <f t="shared" si="1"/>
        <v>12335.833333333334</v>
      </c>
      <c r="O8" s="8">
        <f t="shared" si="2"/>
        <v>2839.25</v>
      </c>
      <c r="P8" s="8">
        <f t="shared" si="3"/>
        <v>4673.181818181818</v>
      </c>
      <c r="Q8" s="8">
        <f t="shared" si="4"/>
        <v>7997.666666666668</v>
      </c>
      <c r="R8" s="9">
        <f t="shared" si="5"/>
        <v>1216711.6786662047</v>
      </c>
      <c r="T8" s="19"/>
    </row>
    <row r="9" spans="1:20" ht="12.75">
      <c r="A9" s="7">
        <f>+'Modello cadenza sinistri'!A81</f>
        <v>7</v>
      </c>
      <c r="B9" s="8">
        <f>+'Modello cadenza sinistri'!B81</f>
        <v>31.6</v>
      </c>
      <c r="C9" s="8">
        <f>+'Modello cadenza sinistri'!C81</f>
        <v>20</v>
      </c>
      <c r="D9" s="8">
        <f>+'Modello cadenza sinistri'!D81</f>
        <v>4.4</v>
      </c>
      <c r="E9" s="8">
        <f>+'Modello cadenza sinistri'!E81</f>
        <v>3.6</v>
      </c>
      <c r="F9" s="8">
        <f>+'Modello cadenza sinistri'!F81</f>
        <v>4</v>
      </c>
      <c r="G9" s="8">
        <f>+'Modello cadenza sinistri'!G81</f>
        <v>2.4</v>
      </c>
      <c r="H9" s="9">
        <f>+'Modello cadenza sinistri'!H81</f>
        <v>1.2</v>
      </c>
      <c r="K9" s="7">
        <v>7</v>
      </c>
      <c r="L9" s="8">
        <f t="shared" si="6"/>
        <v>5760.987341772152</v>
      </c>
      <c r="M9" s="8">
        <f t="shared" si="0"/>
        <v>19606.8</v>
      </c>
      <c r="N9" s="8">
        <f t="shared" si="1"/>
        <v>4410.636363636363</v>
      </c>
      <c r="O9" s="8">
        <f t="shared" si="2"/>
        <v>1686.111111111111</v>
      </c>
      <c r="P9" s="8">
        <f t="shared" si="3"/>
        <v>1077.7</v>
      </c>
      <c r="Q9" s="8">
        <f t="shared" si="4"/>
        <v>4685.500000000001</v>
      </c>
      <c r="R9" s="9">
        <f t="shared" si="5"/>
        <v>1900.4120676218756</v>
      </c>
      <c r="T9" s="19"/>
    </row>
    <row r="10" spans="1:20" ht="12.75">
      <c r="A10" s="7">
        <f>+'Modello cadenza sinistri'!A82</f>
        <v>6</v>
      </c>
      <c r="B10" s="8">
        <f>+'Modello cadenza sinistri'!B82</f>
        <v>76.8</v>
      </c>
      <c r="C10" s="8">
        <f>+'Modello cadenza sinistri'!C82</f>
        <v>56.4</v>
      </c>
      <c r="D10" s="8">
        <f>+'Modello cadenza sinistri'!D82</f>
        <v>19.2</v>
      </c>
      <c r="E10" s="8">
        <f>+'Modello cadenza sinistri'!E82</f>
        <v>4.8</v>
      </c>
      <c r="F10" s="8">
        <f>+'Modello cadenza sinistri'!F82</f>
        <v>6.8</v>
      </c>
      <c r="G10" s="8">
        <f>+'Modello cadenza sinistri'!G82</f>
        <v>3.6</v>
      </c>
      <c r="H10" s="9">
        <f>+'Modello cadenza sinistri'!H82</f>
        <v>4.4</v>
      </c>
      <c r="K10" s="7">
        <v>6</v>
      </c>
      <c r="L10" s="8">
        <f t="shared" si="6"/>
        <v>6969.281250000001</v>
      </c>
      <c r="M10" s="8">
        <f t="shared" si="0"/>
        <v>12551.666666666668</v>
      </c>
      <c r="N10" s="8">
        <f t="shared" si="1"/>
        <v>8565.458333333334</v>
      </c>
      <c r="O10" s="8">
        <f t="shared" si="2"/>
        <v>4460.666666666667</v>
      </c>
      <c r="P10" s="8">
        <f t="shared" si="3"/>
        <v>2651.2352941176473</v>
      </c>
      <c r="Q10" s="8">
        <f t="shared" si="4"/>
        <v>31629.777777777777</v>
      </c>
      <c r="R10" s="9">
        <f t="shared" si="5"/>
        <v>635368.3703487271</v>
      </c>
      <c r="T10" s="19"/>
    </row>
    <row r="11" spans="1:20" ht="12.75">
      <c r="A11" s="7">
        <f>+'Modello cadenza sinistri'!A83</f>
        <v>5</v>
      </c>
      <c r="B11" s="8">
        <f>+'Modello cadenza sinistri'!B83</f>
        <v>160.8</v>
      </c>
      <c r="C11" s="8">
        <f>+'Modello cadenza sinistri'!C83</f>
        <v>138.4</v>
      </c>
      <c r="D11" s="8">
        <f>+'Modello cadenza sinistri'!D83</f>
        <v>88.4</v>
      </c>
      <c r="E11" s="8">
        <f>+'Modello cadenza sinistri'!E83</f>
        <v>24</v>
      </c>
      <c r="F11" s="8">
        <f>+'Modello cadenza sinistri'!F83</f>
        <v>18.8</v>
      </c>
      <c r="G11" s="8">
        <f>+'Modello cadenza sinistri'!G83</f>
        <v>7.2</v>
      </c>
      <c r="H11" s="9">
        <f>+'Modello cadenza sinistri'!H83</f>
        <v>5.2</v>
      </c>
      <c r="K11" s="7">
        <v>5</v>
      </c>
      <c r="L11" s="8">
        <f t="shared" si="6"/>
        <v>7906.273631840796</v>
      </c>
      <c r="M11" s="8">
        <f t="shared" si="0"/>
        <v>8388.130057803468</v>
      </c>
      <c r="N11" s="8">
        <f t="shared" si="1"/>
        <v>5564.787330316742</v>
      </c>
      <c r="O11" s="8">
        <f t="shared" si="2"/>
        <v>5653.833333333333</v>
      </c>
      <c r="P11" s="8">
        <f t="shared" si="3"/>
        <v>8015.574468085106</v>
      </c>
      <c r="Q11" s="8">
        <f t="shared" si="4"/>
        <v>10680.444444444443</v>
      </c>
      <c r="R11" s="9">
        <f t="shared" si="5"/>
        <v>355131.0430674726</v>
      </c>
      <c r="T11" s="19"/>
    </row>
    <row r="12" spans="1:20" ht="12.75">
      <c r="A12" s="7">
        <f>+'Modello cadenza sinistri'!A84</f>
        <v>4</v>
      </c>
      <c r="B12" s="8">
        <f>+'Modello cadenza sinistri'!B84</f>
        <v>198</v>
      </c>
      <c r="C12" s="8">
        <f>+'Modello cadenza sinistri'!C84</f>
        <v>331.6</v>
      </c>
      <c r="D12" s="8">
        <f>+'Modello cadenza sinistri'!D84</f>
        <v>231.6</v>
      </c>
      <c r="E12" s="8">
        <f>+'Modello cadenza sinistri'!E84</f>
        <v>114</v>
      </c>
      <c r="F12" s="8">
        <f>+'Modello cadenza sinistri'!F84</f>
        <v>60.4</v>
      </c>
      <c r="G12" s="8">
        <f>+'Modello cadenza sinistri'!G84</f>
        <v>16.8</v>
      </c>
      <c r="H12" s="9">
        <f>+'Modello cadenza sinistri'!H84</f>
        <v>11.6</v>
      </c>
      <c r="K12" s="7">
        <v>4</v>
      </c>
      <c r="L12" s="8">
        <f t="shared" si="6"/>
        <v>6456.539393939394</v>
      </c>
      <c r="M12" s="8">
        <f t="shared" si="0"/>
        <v>4088.138721351025</v>
      </c>
      <c r="N12" s="8">
        <f t="shared" si="1"/>
        <v>3809.7944732297065</v>
      </c>
      <c r="O12" s="8">
        <f t="shared" si="2"/>
        <v>4750.266666666666</v>
      </c>
      <c r="P12" s="8">
        <f t="shared" si="3"/>
        <v>4997.781456953642</v>
      </c>
      <c r="Q12" s="8">
        <f t="shared" si="4"/>
        <v>4506.285714285715</v>
      </c>
      <c r="R12" s="9">
        <f t="shared" si="5"/>
        <v>100377.34551942986</v>
      </c>
      <c r="T12" s="19"/>
    </row>
    <row r="13" spans="1:20" ht="12.75">
      <c r="A13" s="7">
        <f>+'Modello cadenza sinistri'!A85</f>
        <v>3</v>
      </c>
      <c r="B13" s="8">
        <f>+'Modello cadenza sinistri'!B85</f>
        <v>425.6</v>
      </c>
      <c r="C13" s="8">
        <f>+'Modello cadenza sinistri'!C85</f>
        <v>568.4</v>
      </c>
      <c r="D13" s="8">
        <f>+'Modello cadenza sinistri'!D85</f>
        <v>583.2</v>
      </c>
      <c r="E13" s="8">
        <f>+'Modello cadenza sinistri'!E85</f>
        <v>303.6</v>
      </c>
      <c r="F13" s="8">
        <f>+'Modello cadenza sinistri'!F85</f>
        <v>221.6</v>
      </c>
      <c r="G13" s="8">
        <f>+'Modello cadenza sinistri'!G85</f>
        <v>114.8</v>
      </c>
      <c r="H13" s="9">
        <f>+'Modello cadenza sinistri'!H85</f>
        <v>45.2</v>
      </c>
      <c r="K13" s="7">
        <v>3</v>
      </c>
      <c r="L13" s="8">
        <f t="shared" si="6"/>
        <v>6863.235902255639</v>
      </c>
      <c r="M13" s="8">
        <f t="shared" si="0"/>
        <v>3699.636171710064</v>
      </c>
      <c r="N13" s="8">
        <f t="shared" si="1"/>
        <v>4342.3347050754455</v>
      </c>
      <c r="O13" s="8">
        <f t="shared" si="2"/>
        <v>5823.382081686429</v>
      </c>
      <c r="P13" s="8">
        <f t="shared" si="3"/>
        <v>3539.3447653429607</v>
      </c>
      <c r="Q13" s="8">
        <f t="shared" si="4"/>
        <v>7150.278745644599</v>
      </c>
      <c r="R13" s="9">
        <f t="shared" si="5"/>
        <v>578835.5081244039</v>
      </c>
      <c r="T13" s="19"/>
    </row>
    <row r="14" spans="1:20" ht="12.75">
      <c r="A14" s="7">
        <f>+'Modello cadenza sinistri'!A86</f>
        <v>2</v>
      </c>
      <c r="B14" s="8">
        <f>+'Modello cadenza sinistri'!B86</f>
        <v>790.4</v>
      </c>
      <c r="C14" s="8">
        <f>+'Modello cadenza sinistri'!C86</f>
        <v>880.4</v>
      </c>
      <c r="D14" s="8">
        <f>+'Modello cadenza sinistri'!D86</f>
        <v>1201.6</v>
      </c>
      <c r="E14" s="8">
        <f>+'Modello cadenza sinistri'!E86</f>
        <v>934</v>
      </c>
      <c r="F14" s="8">
        <f>+'Modello cadenza sinistri'!F86</f>
        <v>690.4</v>
      </c>
      <c r="G14" s="8">
        <f>+'Modello cadenza sinistri'!G86</f>
        <v>524.8</v>
      </c>
      <c r="H14" s="9">
        <f>+'Modello cadenza sinistri'!H86</f>
        <v>266.4</v>
      </c>
      <c r="K14" s="7">
        <v>2</v>
      </c>
      <c r="L14" s="8">
        <f t="shared" si="6"/>
        <v>4906.220141700405</v>
      </c>
      <c r="M14" s="8">
        <f t="shared" si="0"/>
        <v>5231.978191731031</v>
      </c>
      <c r="N14" s="8">
        <f t="shared" si="1"/>
        <v>3509.2553262316915</v>
      </c>
      <c r="O14" s="8">
        <f t="shared" si="2"/>
        <v>4106.503211991435</v>
      </c>
      <c r="P14" s="8">
        <f t="shared" si="3"/>
        <v>3441.314020857474</v>
      </c>
      <c r="Q14" s="8">
        <f t="shared" si="4"/>
        <v>3157.47637195122</v>
      </c>
      <c r="R14" s="9">
        <f t="shared" si="5"/>
        <v>413104.1584105002</v>
      </c>
      <c r="T14" s="19"/>
    </row>
    <row r="15" spans="1:20" ht="12.75">
      <c r="A15" s="7">
        <f>+'Modello cadenza sinistri'!A87</f>
        <v>1</v>
      </c>
      <c r="B15" s="8">
        <f>+'Modello cadenza sinistri'!B87</f>
        <v>3232.4</v>
      </c>
      <c r="C15" s="8">
        <f>+'Modello cadenza sinistri'!C87</f>
        <v>3040.8</v>
      </c>
      <c r="D15" s="8">
        <f>+'Modello cadenza sinistri'!D87</f>
        <v>5162.4</v>
      </c>
      <c r="E15" s="8">
        <f>+'Modello cadenza sinistri'!E87</f>
        <v>3312</v>
      </c>
      <c r="F15" s="8">
        <f>+'Modello cadenza sinistri'!F87</f>
        <v>3829.6</v>
      </c>
      <c r="G15" s="8">
        <f>+'Modello cadenza sinistri'!G87</f>
        <v>3210.4</v>
      </c>
      <c r="H15" s="9">
        <f>+'Modello cadenza sinistri'!H87</f>
        <v>2504.8</v>
      </c>
      <c r="K15" s="7">
        <v>1</v>
      </c>
      <c r="L15" s="8">
        <f t="shared" si="6"/>
        <v>2789.0915728251452</v>
      </c>
      <c r="M15" s="8">
        <f t="shared" si="0"/>
        <v>2667.0268350434094</v>
      </c>
      <c r="N15" s="8">
        <f t="shared" si="1"/>
        <v>2072.5240973190766</v>
      </c>
      <c r="O15" s="8">
        <f t="shared" si="2"/>
        <v>2043.8183574879229</v>
      </c>
      <c r="P15" s="8">
        <f t="shared" si="3"/>
        <v>1993.733862544391</v>
      </c>
      <c r="Q15" s="8">
        <f t="shared" si="4"/>
        <v>1727.425741340643</v>
      </c>
      <c r="R15" s="9">
        <f t="shared" si="5"/>
        <v>1510.5416401794164</v>
      </c>
      <c r="T15" s="19"/>
    </row>
    <row r="16" spans="1:18" ht="12.75">
      <c r="A16" s="10"/>
      <c r="B16" s="3"/>
      <c r="C16" s="3"/>
      <c r="D16" s="3"/>
      <c r="E16" s="3"/>
      <c r="F16" s="3"/>
      <c r="G16" s="3"/>
      <c r="H16" s="11"/>
      <c r="K16" s="10"/>
      <c r="L16" s="3"/>
      <c r="M16" s="3"/>
      <c r="N16" s="3"/>
      <c r="O16" s="3"/>
      <c r="P16" s="3"/>
      <c r="Q16" s="3"/>
      <c r="R16" s="11"/>
    </row>
    <row r="17" spans="1:18" ht="13.5" thickBot="1">
      <c r="A17" s="12" t="str">
        <f>+'Modello cadenza sinistri'!A89</f>
        <v>Totale</v>
      </c>
      <c r="B17" s="14">
        <f>+'Modello cadenza sinistri'!B89</f>
        <v>4936.4</v>
      </c>
      <c r="C17" s="14">
        <f>+'Modello cadenza sinistri'!C89</f>
        <v>5048</v>
      </c>
      <c r="D17" s="14">
        <f>+'Modello cadenza sinistri'!D89</f>
        <v>7299.2</v>
      </c>
      <c r="E17" s="14">
        <f>+'Modello cadenza sinistri'!E89</f>
        <v>4706</v>
      </c>
      <c r="F17" s="14">
        <f>+'Modello cadenza sinistri'!F89</f>
        <v>4846.8</v>
      </c>
      <c r="G17" s="14">
        <f>+'Modello cadenza sinistri'!G89</f>
        <v>3890</v>
      </c>
      <c r="H17" s="15">
        <f>+'Modello cadenza sinistri'!H89</f>
        <v>2850.8</v>
      </c>
      <c r="K17" s="12" t="s">
        <v>3</v>
      </c>
      <c r="L17" s="14">
        <f t="shared" si="6"/>
        <v>3905.199902763147</v>
      </c>
      <c r="M17" s="14">
        <f t="shared" si="0"/>
        <v>3677.38470681458</v>
      </c>
      <c r="N17" s="14">
        <f t="shared" si="1"/>
        <v>2632.427992108724</v>
      </c>
      <c r="O17" s="14">
        <f t="shared" si="2"/>
        <v>2795.045983850404</v>
      </c>
      <c r="P17" s="14">
        <f t="shared" si="3"/>
        <v>2377.5545101922917</v>
      </c>
      <c r="Q17" s="14">
        <f t="shared" si="4"/>
        <v>2158.936349614396</v>
      </c>
      <c r="R17" s="15">
        <f t="shared" si="5"/>
        <v>53674.54858561672</v>
      </c>
    </row>
    <row r="18" spans="1:8" ht="12.75">
      <c r="A18" s="17"/>
      <c r="B18" s="8"/>
      <c r="C18" s="8"/>
      <c r="D18" s="8"/>
      <c r="E18" s="8"/>
      <c r="F18" s="8"/>
      <c r="G18" s="8"/>
      <c r="H18" s="8"/>
    </row>
    <row r="19" spans="1:4" ht="12.75">
      <c r="A19" s="80" t="s">
        <v>26</v>
      </c>
      <c r="B19" s="80"/>
      <c r="C19" s="80"/>
      <c r="D19" s="80"/>
    </row>
    <row r="20" spans="1:12" ht="13.5" thickBot="1">
      <c r="A20" s="2"/>
      <c r="B20" s="2"/>
      <c r="C20" s="2"/>
      <c r="D20" s="2"/>
      <c r="E20" s="2"/>
      <c r="F20" s="2"/>
      <c r="G20" s="2"/>
      <c r="H20" s="2"/>
      <c r="K20" s="80" t="s">
        <v>11</v>
      </c>
      <c r="L20" s="80"/>
    </row>
    <row r="21" spans="1:11" ht="13.5" thickBot="1">
      <c r="A21" s="5" t="s">
        <v>2</v>
      </c>
      <c r="B21" s="4">
        <v>2006</v>
      </c>
      <c r="C21" s="4">
        <v>2005</v>
      </c>
      <c r="D21" s="4">
        <v>2004</v>
      </c>
      <c r="E21" s="4">
        <v>2003</v>
      </c>
      <c r="F21" s="4">
        <v>2002</v>
      </c>
      <c r="G21" s="4">
        <v>2001</v>
      </c>
      <c r="H21" s="6">
        <v>2000</v>
      </c>
      <c r="K21" s="20"/>
    </row>
    <row r="22" spans="1:18" ht="12.75">
      <c r="A22" s="7"/>
      <c r="B22" s="8"/>
      <c r="C22" s="8"/>
      <c r="D22" s="8"/>
      <c r="E22" s="8"/>
      <c r="F22" s="8"/>
      <c r="G22" s="8"/>
      <c r="H22" s="9"/>
      <c r="K22" s="5" t="s">
        <v>2</v>
      </c>
      <c r="L22" s="4">
        <v>2006</v>
      </c>
      <c r="M22" s="4">
        <v>2005</v>
      </c>
      <c r="N22" s="4">
        <v>2004</v>
      </c>
      <c r="O22" s="4">
        <v>2003</v>
      </c>
      <c r="P22" s="4">
        <v>2002</v>
      </c>
      <c r="Q22" s="4">
        <v>2001</v>
      </c>
      <c r="R22" s="6">
        <v>2000</v>
      </c>
    </row>
    <row r="23" spans="1:18" ht="12.75">
      <c r="A23" s="7"/>
      <c r="B23" s="8"/>
      <c r="C23" s="8"/>
      <c r="D23" s="8"/>
      <c r="E23" s="8"/>
      <c r="F23" s="8"/>
      <c r="G23" s="8"/>
      <c r="H23" s="9"/>
      <c r="J23" s="45"/>
      <c r="K23" s="7" t="s">
        <v>6</v>
      </c>
      <c r="L23" s="21">
        <v>1</v>
      </c>
      <c r="M23" s="21">
        <v>1.05</v>
      </c>
      <c r="N23" s="21">
        <v>1.05</v>
      </c>
      <c r="O23" s="21">
        <v>1.042</v>
      </c>
      <c r="P23" s="21">
        <v>1.077</v>
      </c>
      <c r="Q23" s="21">
        <v>1.063</v>
      </c>
      <c r="R23" s="22">
        <v>1.069</v>
      </c>
    </row>
    <row r="24" spans="1:18" ht="13.5" thickBot="1">
      <c r="A24" s="7"/>
      <c r="B24" s="8"/>
      <c r="C24" s="8"/>
      <c r="D24" s="8"/>
      <c r="E24" s="8"/>
      <c r="F24" s="8"/>
      <c r="G24" s="8"/>
      <c r="H24" s="9"/>
      <c r="K24" s="23" t="s">
        <v>10</v>
      </c>
      <c r="L24" s="24">
        <f>+PRODUCT($L$23:L23)</f>
        <v>1</v>
      </c>
      <c r="M24" s="24">
        <f>+PRODUCT($L$23:M23)</f>
        <v>1.05</v>
      </c>
      <c r="N24" s="24">
        <f>+PRODUCT($L$23:N23)</f>
        <v>1.1025</v>
      </c>
      <c r="O24" s="24">
        <f>+PRODUCT($L$23:O23)</f>
        <v>1.148805</v>
      </c>
      <c r="P24" s="24">
        <f>+PRODUCT($L$23:P23)</f>
        <v>1.237262985</v>
      </c>
      <c r="Q24" s="24">
        <f>+PRODUCT($L$23:Q23)</f>
        <v>1.315210553055</v>
      </c>
      <c r="R24" s="25">
        <f>+PRODUCT($L$23:R23)</f>
        <v>1.4059600812157949</v>
      </c>
    </row>
    <row r="25" spans="1:8" ht="12.75">
      <c r="A25" s="7" t="s">
        <v>15</v>
      </c>
      <c r="B25" s="8">
        <v>108293.6</v>
      </c>
      <c r="C25" s="8">
        <v>103072.4</v>
      </c>
      <c r="D25" s="8">
        <v>178504</v>
      </c>
      <c r="E25" s="8">
        <v>71660.8</v>
      </c>
      <c r="F25" s="8">
        <v>232666</v>
      </c>
      <c r="G25" s="8">
        <v>77727.6</v>
      </c>
      <c r="H25" s="9">
        <v>3315048.3120508133</v>
      </c>
    </row>
    <row r="26" spans="1:8" ht="12.75">
      <c r="A26" s="7">
        <v>8</v>
      </c>
      <c r="B26" s="8">
        <v>87994.4</v>
      </c>
      <c r="C26" s="8">
        <v>24769.6</v>
      </c>
      <c r="D26" s="8">
        <v>29606</v>
      </c>
      <c r="E26" s="8">
        <v>4542.8</v>
      </c>
      <c r="F26" s="8">
        <v>20562</v>
      </c>
      <c r="G26" s="8">
        <v>19194.4</v>
      </c>
      <c r="H26" s="9">
        <v>3893477.371731855</v>
      </c>
    </row>
    <row r="27" spans="1:21" ht="12.75">
      <c r="A27" s="7">
        <v>7</v>
      </c>
      <c r="B27" s="8">
        <v>182047.2</v>
      </c>
      <c r="C27" s="8">
        <v>392136</v>
      </c>
      <c r="D27" s="8">
        <v>19406.8</v>
      </c>
      <c r="E27" s="8">
        <v>6070</v>
      </c>
      <c r="F27" s="8">
        <v>4310.8</v>
      </c>
      <c r="G27" s="8">
        <v>11245.2</v>
      </c>
      <c r="H27" s="9">
        <v>2280.4944811462506</v>
      </c>
      <c r="K27" s="80" t="s">
        <v>28</v>
      </c>
      <c r="L27" s="80"/>
      <c r="M27" s="80"/>
      <c r="N27" s="80"/>
      <c r="O27" s="80"/>
      <c r="T27" s="1" t="s">
        <v>5</v>
      </c>
      <c r="U27" s="1">
        <v>2</v>
      </c>
    </row>
    <row r="28" spans="1:18" ht="13.5" thickBot="1">
      <c r="A28" s="7">
        <v>6</v>
      </c>
      <c r="B28" s="8">
        <v>535240.8</v>
      </c>
      <c r="C28" s="8">
        <v>707914</v>
      </c>
      <c r="D28" s="8">
        <v>164456.8</v>
      </c>
      <c r="E28" s="8">
        <v>21411.2</v>
      </c>
      <c r="F28" s="8">
        <v>18028.4</v>
      </c>
      <c r="G28" s="8">
        <v>113867.2</v>
      </c>
      <c r="H28" s="9">
        <v>2795620.8295343993</v>
      </c>
      <c r="K28" s="2"/>
      <c r="L28" s="2"/>
      <c r="M28" s="2"/>
      <c r="N28" s="2"/>
      <c r="O28" s="2"/>
      <c r="P28" s="2"/>
      <c r="Q28" s="2"/>
      <c r="R28" s="2"/>
    </row>
    <row r="29" spans="1:20" ht="12.75">
      <c r="A29" s="7">
        <v>5</v>
      </c>
      <c r="B29" s="8">
        <v>1271328.8</v>
      </c>
      <c r="C29" s="8">
        <v>1160917.2</v>
      </c>
      <c r="D29" s="8">
        <v>491927.2</v>
      </c>
      <c r="E29" s="8">
        <v>135692</v>
      </c>
      <c r="F29" s="8">
        <v>150692.8</v>
      </c>
      <c r="G29" s="8">
        <v>76899.2</v>
      </c>
      <c r="H29" s="9">
        <v>1846681.4239508575</v>
      </c>
      <c r="K29" s="5" t="s">
        <v>2</v>
      </c>
      <c r="L29" s="4">
        <v>2006</v>
      </c>
      <c r="M29" s="4">
        <v>2005</v>
      </c>
      <c r="N29" s="4">
        <v>2004</v>
      </c>
      <c r="O29" s="4">
        <v>2003</v>
      </c>
      <c r="P29" s="4">
        <v>2002</v>
      </c>
      <c r="Q29" s="4">
        <v>2001</v>
      </c>
      <c r="R29" s="6">
        <v>2000</v>
      </c>
      <c r="T29" s="1" t="s">
        <v>4</v>
      </c>
    </row>
    <row r="30" spans="1:20" ht="12.75">
      <c r="A30" s="7">
        <v>4</v>
      </c>
      <c r="B30" s="8">
        <v>1278394.8</v>
      </c>
      <c r="C30" s="8">
        <v>1355626.8</v>
      </c>
      <c r="D30" s="8">
        <v>882348.4</v>
      </c>
      <c r="E30" s="8">
        <v>541530.4</v>
      </c>
      <c r="F30" s="8">
        <v>301866</v>
      </c>
      <c r="G30" s="8">
        <v>75705.6</v>
      </c>
      <c r="H30" s="9">
        <v>1164377.2080253863</v>
      </c>
      <c r="K30" s="7"/>
      <c r="L30" s="8"/>
      <c r="M30" s="8"/>
      <c r="N30" s="8"/>
      <c r="O30" s="8"/>
      <c r="P30" s="8"/>
      <c r="Q30" s="8"/>
      <c r="R30" s="9"/>
      <c r="T30" s="19"/>
    </row>
    <row r="31" spans="1:20" ht="12.75">
      <c r="A31" s="7">
        <v>3</v>
      </c>
      <c r="B31" s="8">
        <v>2920993.2</v>
      </c>
      <c r="C31" s="8">
        <v>2102873.2</v>
      </c>
      <c r="D31" s="8">
        <v>2532449.6</v>
      </c>
      <c r="E31" s="8">
        <v>1767978.8</v>
      </c>
      <c r="F31" s="8">
        <v>784318.8</v>
      </c>
      <c r="G31" s="8">
        <v>820852</v>
      </c>
      <c r="H31" s="9">
        <v>26163364.967223056</v>
      </c>
      <c r="K31" s="7"/>
      <c r="L31" s="8"/>
      <c r="M31" s="8"/>
      <c r="N31" s="8"/>
      <c r="O31" s="8"/>
      <c r="P31" s="8"/>
      <c r="Q31" s="8"/>
      <c r="R31" s="9"/>
      <c r="T31" s="19"/>
    </row>
    <row r="32" spans="1:20" ht="12.75">
      <c r="A32" s="7">
        <v>2</v>
      </c>
      <c r="B32" s="8">
        <v>3877876.4</v>
      </c>
      <c r="C32" s="8">
        <v>4606233.6</v>
      </c>
      <c r="D32" s="8">
        <v>4216721.2</v>
      </c>
      <c r="E32" s="8">
        <v>3835474</v>
      </c>
      <c r="F32" s="8">
        <v>2375883.2</v>
      </c>
      <c r="G32" s="8">
        <v>1657043.6</v>
      </c>
      <c r="H32" s="9">
        <v>110050947.80055724</v>
      </c>
      <c r="K32" s="7"/>
      <c r="L32" s="8"/>
      <c r="M32" s="8"/>
      <c r="N32" s="8"/>
      <c r="O32" s="8"/>
      <c r="P32" s="8"/>
      <c r="Q32" s="8"/>
      <c r="R32" s="9"/>
      <c r="T32" s="19"/>
    </row>
    <row r="33" spans="1:20" ht="12.75">
      <c r="A33" s="7">
        <v>1</v>
      </c>
      <c r="B33" s="8">
        <v>9015459.6</v>
      </c>
      <c r="C33" s="8">
        <v>8109895.2</v>
      </c>
      <c r="D33" s="8">
        <v>10699198.4</v>
      </c>
      <c r="E33" s="8">
        <v>6769126.4</v>
      </c>
      <c r="F33" s="8">
        <v>7635203.2</v>
      </c>
      <c r="G33" s="8">
        <v>5545727.600000001</v>
      </c>
      <c r="H33" s="9">
        <v>3783604.7003214024</v>
      </c>
      <c r="K33" s="7" t="s">
        <v>15</v>
      </c>
      <c r="L33" s="8">
        <f aca="true" t="shared" si="7" ref="L33:L41">+L7*L$24</f>
        <v>9335.655172413793</v>
      </c>
      <c r="M33" s="8">
        <f aca="true" t="shared" si="8" ref="M33:R41">+M7*M$24</f>
        <v>12298.411363636364</v>
      </c>
      <c r="N33" s="8">
        <f t="shared" si="8"/>
        <v>32800.11</v>
      </c>
      <c r="O33" s="8">
        <f t="shared" si="8"/>
        <v>9800.51016</v>
      </c>
      <c r="P33" s="8">
        <f t="shared" si="8"/>
        <v>26654.539784075</v>
      </c>
      <c r="Q33" s="8">
        <f t="shared" si="8"/>
        <v>13451.073655741819</v>
      </c>
      <c r="R33" s="9">
        <f t="shared" si="8"/>
        <v>529639.272050596</v>
      </c>
      <c r="T33" s="19">
        <f>+IF($U$27=1,L33,IF($U$27=2,AVERAGE(L33:M33),IF($U$27=3,AVERAGE(L33:N33),IF($U$27=4,AVERAGE(L33:O33),AVERAGE(L33:P33)))))</f>
        <v>10817.03326802508</v>
      </c>
    </row>
    <row r="34" spans="1:20" ht="12.75">
      <c r="A34" s="10"/>
      <c r="B34" s="3"/>
      <c r="C34" s="3"/>
      <c r="D34" s="3"/>
      <c r="E34" s="3"/>
      <c r="F34" s="3"/>
      <c r="G34" s="3"/>
      <c r="H34" s="11"/>
      <c r="K34" s="7">
        <v>8</v>
      </c>
      <c r="L34" s="8">
        <f t="shared" si="7"/>
        <v>9564.608695652174</v>
      </c>
      <c r="M34" s="8">
        <f t="shared" si="8"/>
        <v>8127.525</v>
      </c>
      <c r="N34" s="8">
        <f t="shared" si="8"/>
        <v>13600.25625</v>
      </c>
      <c r="O34" s="8">
        <f t="shared" si="8"/>
        <v>3261.74459625</v>
      </c>
      <c r="P34" s="8">
        <f t="shared" si="8"/>
        <v>5781.954885811364</v>
      </c>
      <c r="Q34" s="8">
        <f t="shared" si="8"/>
        <v>10518.615599816207</v>
      </c>
      <c r="R34" s="9">
        <f t="shared" si="8"/>
        <v>1710648.0505537433</v>
      </c>
      <c r="T34" s="19">
        <f aca="true" t="shared" si="9" ref="T34:T41">+IF($U$27=1,L34,IF($U$27=2,AVERAGE(L34:M34),IF($U$27=3,AVERAGE(L34:N34),IF($U$27=4,AVERAGE(L34:O34),AVERAGE(L34:P34)))))</f>
        <v>8846.066847826087</v>
      </c>
    </row>
    <row r="35" spans="1:20" ht="13.5" thickBot="1">
      <c r="A35" s="12" t="s">
        <v>3</v>
      </c>
      <c r="B35" s="14">
        <f>SUM(B22:B33)</f>
        <v>19277628.799999997</v>
      </c>
      <c r="C35" s="14">
        <f aca="true" t="shared" si="10" ref="C35:H35">SUM(C22:C33)</f>
        <v>18563438</v>
      </c>
      <c r="D35" s="14">
        <f t="shared" si="10"/>
        <v>19214618.4</v>
      </c>
      <c r="E35" s="14">
        <f t="shared" si="10"/>
        <v>13153486.4</v>
      </c>
      <c r="F35" s="14">
        <f t="shared" si="10"/>
        <v>11523531.2</v>
      </c>
      <c r="G35" s="14">
        <f t="shared" si="10"/>
        <v>8398262.4</v>
      </c>
      <c r="H35" s="15">
        <f t="shared" si="10"/>
        <v>153015403.10787615</v>
      </c>
      <c r="K35" s="7">
        <v>7</v>
      </c>
      <c r="L35" s="8">
        <f t="shared" si="7"/>
        <v>5760.987341772152</v>
      </c>
      <c r="M35" s="8">
        <f t="shared" si="8"/>
        <v>20587.14</v>
      </c>
      <c r="N35" s="8">
        <f t="shared" si="8"/>
        <v>4862.72659090909</v>
      </c>
      <c r="O35" s="8">
        <f t="shared" si="8"/>
        <v>1937.0128750000001</v>
      </c>
      <c r="P35" s="8">
        <f t="shared" si="8"/>
        <v>1333.3983189345001</v>
      </c>
      <c r="Q35" s="8">
        <f t="shared" si="8"/>
        <v>6162.419046339203</v>
      </c>
      <c r="R35" s="9">
        <f t="shared" si="8"/>
        <v>2671.9035049371287</v>
      </c>
      <c r="T35" s="19">
        <f t="shared" si="9"/>
        <v>13174.063670886077</v>
      </c>
    </row>
    <row r="36" spans="11:20" ht="12.75">
      <c r="K36" s="7">
        <v>6</v>
      </c>
      <c r="L36" s="8">
        <f t="shared" si="7"/>
        <v>6969.281250000001</v>
      </c>
      <c r="M36" s="8">
        <f t="shared" si="8"/>
        <v>13179.250000000002</v>
      </c>
      <c r="N36" s="8">
        <f t="shared" si="8"/>
        <v>9443.417812500002</v>
      </c>
      <c r="O36" s="8">
        <f t="shared" si="8"/>
        <v>5124.436170000001</v>
      </c>
      <c r="P36" s="8">
        <f t="shared" si="8"/>
        <v>3280.2752939373536</v>
      </c>
      <c r="Q36" s="8">
        <f t="shared" si="8"/>
        <v>41599.81752411786</v>
      </c>
      <c r="R36" s="9">
        <f t="shared" si="8"/>
        <v>893302.5655774436</v>
      </c>
      <c r="T36" s="19">
        <f t="shared" si="9"/>
        <v>10074.265625000002</v>
      </c>
    </row>
    <row r="37" spans="1:20" ht="12.75">
      <c r="A37" s="80" t="s">
        <v>22</v>
      </c>
      <c r="B37" s="80"/>
      <c r="C37" s="80"/>
      <c r="D37" s="80"/>
      <c r="K37" s="7">
        <v>5</v>
      </c>
      <c r="L37" s="8">
        <f t="shared" si="7"/>
        <v>7906.273631840796</v>
      </c>
      <c r="M37" s="8">
        <f t="shared" si="8"/>
        <v>8807.536560693641</v>
      </c>
      <c r="N37" s="8">
        <f t="shared" si="8"/>
        <v>6135.178031674208</v>
      </c>
      <c r="O37" s="8">
        <f t="shared" si="8"/>
        <v>6495.1520025</v>
      </c>
      <c r="P37" s="8">
        <f t="shared" si="8"/>
        <v>9917.373592872766</v>
      </c>
      <c r="Q37" s="8">
        <f t="shared" si="8"/>
        <v>14047.033244650978</v>
      </c>
      <c r="R37" s="9">
        <f t="shared" si="8"/>
        <v>499300.07015339367</v>
      </c>
      <c r="T37" s="19">
        <f t="shared" si="9"/>
        <v>8356.905096267219</v>
      </c>
    </row>
    <row r="38" spans="11:20" ht="13.5" thickBot="1">
      <c r="K38" s="7">
        <v>4</v>
      </c>
      <c r="L38" s="8">
        <f t="shared" si="7"/>
        <v>6456.539393939394</v>
      </c>
      <c r="M38" s="8">
        <f t="shared" si="8"/>
        <v>4292.545657418576</v>
      </c>
      <c r="N38" s="8">
        <f t="shared" si="8"/>
        <v>4200.298406735751</v>
      </c>
      <c r="O38" s="8">
        <f t="shared" si="8"/>
        <v>5457.130098</v>
      </c>
      <c r="P38" s="8">
        <f t="shared" si="8"/>
        <v>6183.570003808113</v>
      </c>
      <c r="Q38" s="8">
        <f t="shared" si="8"/>
        <v>5926.7145265095605</v>
      </c>
      <c r="R38" s="9">
        <f t="shared" si="8"/>
        <v>141126.5408587235</v>
      </c>
      <c r="T38" s="19">
        <f t="shared" si="9"/>
        <v>5374.542525678986</v>
      </c>
    </row>
    <row r="39" spans="1:20" ht="12.75">
      <c r="A39" s="5" t="s">
        <v>2</v>
      </c>
      <c r="B39" s="4">
        <v>2006</v>
      </c>
      <c r="C39" s="4">
        <v>2005</v>
      </c>
      <c r="D39" s="4">
        <v>2004</v>
      </c>
      <c r="E39" s="4">
        <v>2003</v>
      </c>
      <c r="F39" s="4">
        <v>2002</v>
      </c>
      <c r="G39" s="4">
        <v>2001</v>
      </c>
      <c r="H39" s="6">
        <v>2000</v>
      </c>
      <c r="K39" s="7">
        <v>3</v>
      </c>
      <c r="L39" s="8">
        <f t="shared" si="7"/>
        <v>6863.235902255639</v>
      </c>
      <c r="M39" s="8">
        <f t="shared" si="8"/>
        <v>3884.6179802955676</v>
      </c>
      <c r="N39" s="8">
        <f t="shared" si="8"/>
        <v>4787.424012345678</v>
      </c>
      <c r="O39" s="8">
        <f t="shared" si="8"/>
        <v>6689.9304523517785</v>
      </c>
      <c r="P39" s="8">
        <f t="shared" si="8"/>
        <v>4379.100269312356</v>
      </c>
      <c r="Q39" s="8">
        <f t="shared" si="8"/>
        <v>9404.122063556646</v>
      </c>
      <c r="R39" s="9">
        <f t="shared" si="8"/>
        <v>813819.6180131728</v>
      </c>
      <c r="T39" s="19">
        <f t="shared" si="9"/>
        <v>5373.926941275604</v>
      </c>
    </row>
    <row r="40" spans="1:20" ht="12.75">
      <c r="A40" s="7"/>
      <c r="B40" s="8"/>
      <c r="C40" s="8"/>
      <c r="D40" s="8"/>
      <c r="E40" s="8"/>
      <c r="F40" s="8"/>
      <c r="G40" s="8"/>
      <c r="H40" s="9"/>
      <c r="K40" s="7">
        <v>2</v>
      </c>
      <c r="L40" s="8">
        <f t="shared" si="7"/>
        <v>4906.220141700405</v>
      </c>
      <c r="M40" s="8">
        <f t="shared" si="8"/>
        <v>5493.577101317583</v>
      </c>
      <c r="N40" s="8">
        <f t="shared" si="8"/>
        <v>3868.95399717044</v>
      </c>
      <c r="O40" s="8">
        <f t="shared" si="8"/>
        <v>4717.571422451821</v>
      </c>
      <c r="P40" s="8">
        <f t="shared" si="8"/>
        <v>4257.810457768471</v>
      </c>
      <c r="Q40" s="8">
        <f t="shared" si="8"/>
        <v>4152.746245412059</v>
      </c>
      <c r="R40" s="9">
        <f t="shared" si="8"/>
        <v>580807.9561094095</v>
      </c>
      <c r="T40" s="19">
        <f t="shared" si="9"/>
        <v>5199.8986215089935</v>
      </c>
    </row>
    <row r="41" spans="1:20" ht="12.75">
      <c r="A41" s="7"/>
      <c r="B41" s="8"/>
      <c r="C41" s="8"/>
      <c r="D41" s="8"/>
      <c r="E41" s="8"/>
      <c r="F41" s="8"/>
      <c r="G41" s="8"/>
      <c r="H41" s="9"/>
      <c r="K41" s="7">
        <v>1</v>
      </c>
      <c r="L41" s="8">
        <f t="shared" si="7"/>
        <v>2789.0915728251452</v>
      </c>
      <c r="M41" s="8">
        <f t="shared" si="8"/>
        <v>2800.37817679558</v>
      </c>
      <c r="N41" s="8">
        <f t="shared" si="8"/>
        <v>2284.957817294282</v>
      </c>
      <c r="O41" s="8">
        <f t="shared" si="8"/>
        <v>2347.9487481739134</v>
      </c>
      <c r="P41" s="8">
        <f t="shared" si="8"/>
        <v>2466.773110067253</v>
      </c>
      <c r="Q41" s="8">
        <f t="shared" si="8"/>
        <v>2271.9285646300705</v>
      </c>
      <c r="R41" s="9">
        <f t="shared" si="8"/>
        <v>2123.761247106492</v>
      </c>
      <c r="T41" s="19">
        <f t="shared" si="9"/>
        <v>2794.7348748103627</v>
      </c>
    </row>
    <row r="42" spans="1:18" ht="12.75">
      <c r="A42" s="7"/>
      <c r="B42" s="8"/>
      <c r="C42" s="8"/>
      <c r="D42" s="8"/>
      <c r="E42" s="8"/>
      <c r="F42" s="8"/>
      <c r="G42" s="8"/>
      <c r="H42" s="9"/>
      <c r="K42" s="10"/>
      <c r="L42" s="3"/>
      <c r="M42" s="3"/>
      <c r="N42" s="3"/>
      <c r="O42" s="3"/>
      <c r="P42" s="3"/>
      <c r="Q42" s="3"/>
      <c r="R42" s="11"/>
    </row>
    <row r="43" spans="1:18" ht="13.5" thickBot="1">
      <c r="A43" s="7" t="s">
        <v>15</v>
      </c>
      <c r="B43" s="8">
        <f>+'Modello cadenza sinistri'!B115</f>
        <v>0.8</v>
      </c>
      <c r="C43" s="8">
        <f>+'Modello cadenza sinistri'!C115</f>
        <v>0</v>
      </c>
      <c r="D43" s="8">
        <f>+'Modello cadenza sinistri'!D115</f>
        <v>0</v>
      </c>
      <c r="E43" s="8">
        <f>+'Modello cadenza sinistri'!E115</f>
        <v>0</v>
      </c>
      <c r="F43" s="8">
        <f>+'Modello cadenza sinistri'!F115</f>
        <v>0.4</v>
      </c>
      <c r="G43" s="8">
        <f>+'Modello cadenza sinistri'!G115</f>
        <v>0</v>
      </c>
      <c r="H43" s="9">
        <f>+'Modello cadenza sinistri'!H115</f>
        <v>0.4</v>
      </c>
      <c r="K43" s="12" t="s">
        <v>3</v>
      </c>
      <c r="L43" s="14">
        <f aca="true" t="shared" si="11" ref="L43:R43">+L17*L$24</f>
        <v>3905.199902763147</v>
      </c>
      <c r="M43" s="14">
        <f t="shared" si="11"/>
        <v>3861.2539421553092</v>
      </c>
      <c r="N43" s="14">
        <f t="shared" si="11"/>
        <v>2902.2518612998683</v>
      </c>
      <c r="O43" s="14">
        <f t="shared" si="11"/>
        <v>3210.9628014772634</v>
      </c>
      <c r="P43" s="14">
        <f t="shared" si="11"/>
        <v>2941.660190280728</v>
      </c>
      <c r="Q43" s="14">
        <f t="shared" si="11"/>
        <v>2839.4558703868925</v>
      </c>
      <c r="R43" s="15">
        <f t="shared" si="11"/>
        <v>75464.27268865482</v>
      </c>
    </row>
    <row r="44" spans="1:8" ht="12.75">
      <c r="A44" s="7">
        <v>8</v>
      </c>
      <c r="B44" s="8">
        <f>+'Modello cadenza sinistri'!B116</f>
        <v>0.4</v>
      </c>
      <c r="C44" s="8">
        <f>+'Modello cadenza sinistri'!C116</f>
        <v>0.4</v>
      </c>
      <c r="D44" s="8">
        <f>+'Modello cadenza sinistri'!D116</f>
        <v>0.4</v>
      </c>
      <c r="E44" s="8">
        <f>+'Modello cadenza sinistri'!E116</f>
        <v>0</v>
      </c>
      <c r="F44" s="8">
        <f>+'Modello cadenza sinistri'!F116</f>
        <v>0</v>
      </c>
      <c r="G44" s="8">
        <f>+'Modello cadenza sinistri'!G116</f>
        <v>0</v>
      </c>
      <c r="H44" s="9">
        <f>+'Modello cadenza sinistri'!H116</f>
        <v>0</v>
      </c>
    </row>
    <row r="45" spans="1:13" ht="12.75">
      <c r="A45" s="7">
        <v>7</v>
      </c>
      <c r="B45" s="8">
        <f>+'Modello cadenza sinistri'!B117</f>
        <v>0.8</v>
      </c>
      <c r="C45" s="8">
        <f>+'Modello cadenza sinistri'!C117</f>
        <v>0.8</v>
      </c>
      <c r="D45" s="8">
        <f>+'Modello cadenza sinistri'!D117</f>
        <v>0</v>
      </c>
      <c r="E45" s="8">
        <f>+'Modello cadenza sinistri'!E117</f>
        <v>0.4</v>
      </c>
      <c r="F45" s="8">
        <f>+'Modello cadenza sinistri'!F117</f>
        <v>0</v>
      </c>
      <c r="G45" s="8">
        <f>+'Modello cadenza sinistri'!G117</f>
        <v>0</v>
      </c>
      <c r="H45" s="9">
        <f>+'Modello cadenza sinistri'!H117</f>
        <v>0.4</v>
      </c>
      <c r="K45" s="80" t="s">
        <v>12</v>
      </c>
      <c r="L45" s="80"/>
      <c r="M45" s="45"/>
    </row>
    <row r="46" spans="1:8" ht="13.5" thickBot="1">
      <c r="A46" s="7">
        <v>6</v>
      </c>
      <c r="B46" s="8">
        <f>+'Modello cadenza sinistri'!B118</f>
        <v>4</v>
      </c>
      <c r="C46" s="8">
        <f>+'Modello cadenza sinistri'!C118</f>
        <v>1.6</v>
      </c>
      <c r="D46" s="8">
        <f>+'Modello cadenza sinistri'!D118</f>
        <v>0.4</v>
      </c>
      <c r="E46" s="8">
        <f>+'Modello cadenza sinistri'!E118</f>
        <v>0</v>
      </c>
      <c r="F46" s="8">
        <f>+'Modello cadenza sinistri'!F118</f>
        <v>0</v>
      </c>
      <c r="G46" s="8">
        <f>+'Modello cadenza sinistri'!G118</f>
        <v>0</v>
      </c>
      <c r="H46" s="9">
        <f>+'Modello cadenza sinistri'!H118</f>
        <v>0</v>
      </c>
    </row>
    <row r="47" spans="1:23" ht="12.75">
      <c r="A47" s="7">
        <v>5</v>
      </c>
      <c r="B47" s="8">
        <f>+'Modello cadenza sinistri'!B119</f>
        <v>7.2</v>
      </c>
      <c r="C47" s="8">
        <f>+'Modello cadenza sinistri'!C119</f>
        <v>5.6</v>
      </c>
      <c r="D47" s="8">
        <f>+'Modello cadenza sinistri'!D119</f>
        <v>2.8</v>
      </c>
      <c r="E47" s="8">
        <f>+'Modello cadenza sinistri'!E119</f>
        <v>1.2</v>
      </c>
      <c r="F47" s="8">
        <f>+'Modello cadenza sinistri'!F119</f>
        <v>0.4</v>
      </c>
      <c r="G47" s="8">
        <f>+'Modello cadenza sinistri'!G119</f>
        <v>0</v>
      </c>
      <c r="H47" s="9">
        <f>+'Modello cadenza sinistri'!H119</f>
        <v>0</v>
      </c>
      <c r="K47" s="5" t="s">
        <v>2</v>
      </c>
      <c r="L47" s="4">
        <v>2007</v>
      </c>
      <c r="M47" s="4">
        <v>2008</v>
      </c>
      <c r="N47" s="4">
        <v>2009</v>
      </c>
      <c r="O47" s="4">
        <v>2010</v>
      </c>
      <c r="P47" s="4">
        <v>2011</v>
      </c>
      <c r="Q47" s="4">
        <v>2012</v>
      </c>
      <c r="R47" s="4">
        <v>2013</v>
      </c>
      <c r="S47" s="4">
        <v>2014</v>
      </c>
      <c r="T47" s="4">
        <v>2015</v>
      </c>
      <c r="U47" s="4">
        <v>2016</v>
      </c>
      <c r="V47" s="4">
        <v>2017</v>
      </c>
      <c r="W47" s="6">
        <v>2018</v>
      </c>
    </row>
    <row r="48" spans="1:23" ht="12.75">
      <c r="A48" s="7">
        <v>4</v>
      </c>
      <c r="B48" s="8">
        <f>+'Modello cadenza sinistri'!B120</f>
        <v>10.4</v>
      </c>
      <c r="C48" s="8">
        <f>+'Modello cadenza sinistri'!C120</f>
        <v>50.4</v>
      </c>
      <c r="D48" s="8">
        <f>+'Modello cadenza sinistri'!D120</f>
        <v>14</v>
      </c>
      <c r="E48" s="8">
        <f>+'Modello cadenza sinistri'!E120</f>
        <v>9.2</v>
      </c>
      <c r="F48" s="8">
        <f>+'Modello cadenza sinistri'!F120</f>
        <v>3.2</v>
      </c>
      <c r="G48" s="8">
        <f>+'Modello cadenza sinistri'!G120</f>
        <v>2</v>
      </c>
      <c r="H48" s="9">
        <f>+'Modello cadenza sinistri'!H120</f>
        <v>2.4</v>
      </c>
      <c r="K48" s="7" t="s">
        <v>6</v>
      </c>
      <c r="L48" s="21">
        <v>1.05</v>
      </c>
      <c r="M48" s="21">
        <f>+L48</f>
        <v>1.05</v>
      </c>
      <c r="N48" s="21">
        <f aca="true" t="shared" si="12" ref="N48:W48">+M48</f>
        <v>1.05</v>
      </c>
      <c r="O48" s="21">
        <f t="shared" si="12"/>
        <v>1.05</v>
      </c>
      <c r="P48" s="21">
        <f t="shared" si="12"/>
        <v>1.05</v>
      </c>
      <c r="Q48" s="21">
        <f t="shared" si="12"/>
        <v>1.05</v>
      </c>
      <c r="R48" s="21">
        <f t="shared" si="12"/>
        <v>1.05</v>
      </c>
      <c r="S48" s="17">
        <f t="shared" si="12"/>
        <v>1.05</v>
      </c>
      <c r="T48" s="17">
        <f t="shared" si="12"/>
        <v>1.05</v>
      </c>
      <c r="U48" s="17">
        <f t="shared" si="12"/>
        <v>1.05</v>
      </c>
      <c r="V48" s="17">
        <f t="shared" si="12"/>
        <v>1.05</v>
      </c>
      <c r="W48" s="37">
        <f t="shared" si="12"/>
        <v>1.05</v>
      </c>
    </row>
    <row r="49" spans="1:23" ht="13.5" thickBot="1">
      <c r="A49" s="7">
        <v>3</v>
      </c>
      <c r="B49" s="8">
        <f>+'Modello cadenza sinistri'!B121</f>
        <v>24</v>
      </c>
      <c r="C49" s="8">
        <f>+'Modello cadenza sinistri'!C121</f>
        <v>164.4</v>
      </c>
      <c r="D49" s="8">
        <f>+'Modello cadenza sinistri'!D121</f>
        <v>122</v>
      </c>
      <c r="E49" s="8">
        <f>+'Modello cadenza sinistri'!E121</f>
        <v>24.4</v>
      </c>
      <c r="F49" s="8">
        <f>+'Modello cadenza sinistri'!F121</f>
        <v>12</v>
      </c>
      <c r="G49" s="8">
        <f>+'Modello cadenza sinistri'!G121</f>
        <v>11.6</v>
      </c>
      <c r="H49" s="9">
        <f>+'Modello cadenza sinistri'!H121</f>
        <v>8.8</v>
      </c>
      <c r="K49" s="23" t="s">
        <v>10</v>
      </c>
      <c r="L49" s="24">
        <f>+PRODUCT($L$48:L48)</f>
        <v>1.05</v>
      </c>
      <c r="M49" s="24">
        <f>+PRODUCT($L$48:M48)</f>
        <v>1.1025</v>
      </c>
      <c r="N49" s="24">
        <f>+PRODUCT($L$48:N48)</f>
        <v>1.1576250000000001</v>
      </c>
      <c r="O49" s="24">
        <f>+PRODUCT($L$48:O48)</f>
        <v>1.2155062500000002</v>
      </c>
      <c r="P49" s="24">
        <f>+PRODUCT($L$48:P48)</f>
        <v>1.2762815625000004</v>
      </c>
      <c r="Q49" s="24">
        <f>+PRODUCT($L$48:Q48)</f>
        <v>1.3400956406250004</v>
      </c>
      <c r="R49" s="24">
        <f>+PRODUCT($L$48:R48)</f>
        <v>1.4071004226562505</v>
      </c>
      <c r="S49" s="24">
        <f>+PRODUCT($L$48:S48)</f>
        <v>1.477455443789063</v>
      </c>
      <c r="T49" s="24">
        <f>+PRODUCT($L$48:T48)</f>
        <v>1.5513282159785162</v>
      </c>
      <c r="U49" s="24">
        <f>+PRODUCT($L$48:U48)</f>
        <v>1.628894626777442</v>
      </c>
      <c r="V49" s="24">
        <f>+PRODUCT($L$48:V48)</f>
        <v>1.7103393581163142</v>
      </c>
      <c r="W49" s="25">
        <f>+PRODUCT($L$48:W48)</f>
        <v>1.79585632602213</v>
      </c>
    </row>
    <row r="50" spans="1:11" ht="12.75">
      <c r="A50" s="7">
        <v>2</v>
      </c>
      <c r="B50" s="8">
        <f>+'Modello cadenza sinistri'!B122</f>
        <v>120.8</v>
      </c>
      <c r="C50" s="8">
        <f>+'Modello cadenza sinistri'!C122</f>
        <v>119.2</v>
      </c>
      <c r="D50" s="8">
        <f>+'Modello cadenza sinistri'!D122</f>
        <v>476</v>
      </c>
      <c r="E50" s="8">
        <f>+'Modello cadenza sinistri'!E122</f>
        <v>142.8</v>
      </c>
      <c r="F50" s="8">
        <f>+'Modello cadenza sinistri'!F122</f>
        <v>91.6</v>
      </c>
      <c r="G50" s="8">
        <f>+'Modello cadenza sinistri'!G122</f>
        <v>97.6</v>
      </c>
      <c r="H50" s="9">
        <f>+'Modello cadenza sinistri'!H122</f>
        <v>49.2</v>
      </c>
      <c r="K50" s="29"/>
    </row>
    <row r="51" spans="1:8" ht="12.75">
      <c r="A51" s="7">
        <v>1</v>
      </c>
      <c r="B51" s="8">
        <f>+'Modello cadenza sinistri'!B123</f>
        <v>3232.4</v>
      </c>
      <c r="C51" s="8">
        <f>+'Modello cadenza sinistri'!C123</f>
        <v>3040.8</v>
      </c>
      <c r="D51" s="8">
        <f>+'Modello cadenza sinistri'!D123</f>
        <v>5162.4</v>
      </c>
      <c r="E51" s="8">
        <f>+'Modello cadenza sinistri'!E123</f>
        <v>3311.6</v>
      </c>
      <c r="F51" s="8">
        <f>+'Modello cadenza sinistri'!F123</f>
        <v>3829.6</v>
      </c>
      <c r="G51" s="8">
        <f>+'Modello cadenza sinistri'!G123</f>
        <v>3210.4</v>
      </c>
      <c r="H51" s="9">
        <f>+'Modello cadenza sinistri'!H123</f>
        <v>2504.8</v>
      </c>
    </row>
    <row r="52" spans="1:15" ht="12.75">
      <c r="A52" s="10"/>
      <c r="B52" s="3"/>
      <c r="C52" s="3"/>
      <c r="D52" s="3"/>
      <c r="E52" s="3"/>
      <c r="F52" s="3"/>
      <c r="G52" s="3"/>
      <c r="H52" s="11"/>
      <c r="K52" s="80" t="s">
        <v>31</v>
      </c>
      <c r="L52" s="80"/>
      <c r="M52" s="80"/>
      <c r="N52" s="80"/>
      <c r="O52" s="80"/>
    </row>
    <row r="53" spans="1:18" ht="13.5" thickBot="1">
      <c r="A53" s="12" t="s">
        <v>3</v>
      </c>
      <c r="B53" s="14">
        <f>SUM(B40:B51)</f>
        <v>3400.8</v>
      </c>
      <c r="C53" s="14">
        <f aca="true" t="shared" si="13" ref="C53:H53">SUM(C40:C51)</f>
        <v>3383.2000000000003</v>
      </c>
      <c r="D53" s="14">
        <f t="shared" si="13"/>
        <v>5778</v>
      </c>
      <c r="E53" s="14">
        <f t="shared" si="13"/>
        <v>3489.6</v>
      </c>
      <c r="F53" s="14">
        <f t="shared" si="13"/>
        <v>3937.2</v>
      </c>
      <c r="G53" s="14">
        <f t="shared" si="13"/>
        <v>3321.6</v>
      </c>
      <c r="H53" s="15">
        <f t="shared" si="13"/>
        <v>2566</v>
      </c>
      <c r="K53" s="2"/>
      <c r="L53" s="2"/>
      <c r="M53" s="2"/>
      <c r="N53" s="2"/>
      <c r="O53" s="2"/>
      <c r="P53" s="2"/>
      <c r="Q53" s="2"/>
      <c r="R53" s="2"/>
    </row>
    <row r="54" spans="11:18" ht="12.75">
      <c r="K54" s="5" t="s">
        <v>2</v>
      </c>
      <c r="L54" s="4">
        <v>2006</v>
      </c>
      <c r="M54" s="4">
        <v>2005</v>
      </c>
      <c r="N54" s="4">
        <v>2004</v>
      </c>
      <c r="O54" s="4">
        <v>2003</v>
      </c>
      <c r="P54" s="4">
        <v>2002</v>
      </c>
      <c r="Q54" s="4">
        <v>2001</v>
      </c>
      <c r="R54" s="6">
        <v>2000</v>
      </c>
    </row>
    <row r="55" spans="1:20" ht="12.75">
      <c r="A55" s="80" t="s">
        <v>29</v>
      </c>
      <c r="B55" s="80"/>
      <c r="C55" s="80"/>
      <c r="D55" s="80"/>
      <c r="K55" s="7" t="s">
        <v>1</v>
      </c>
      <c r="L55" s="8"/>
      <c r="M55" s="8"/>
      <c r="N55" s="8"/>
      <c r="O55" s="8"/>
      <c r="P55" s="8"/>
      <c r="Q55" s="8"/>
      <c r="R55" s="9"/>
      <c r="T55" s="19"/>
    </row>
    <row r="56" spans="11:20" ht="13.5" thickBot="1">
      <c r="K56" s="7">
        <v>11</v>
      </c>
      <c r="L56" s="8"/>
      <c r="M56" s="8"/>
      <c r="N56" s="8"/>
      <c r="O56" s="8"/>
      <c r="P56" s="8"/>
      <c r="Q56" s="8"/>
      <c r="R56" s="9"/>
      <c r="T56" s="19"/>
    </row>
    <row r="57" spans="1:20" ht="12.75">
      <c r="A57" s="5" t="s">
        <v>2</v>
      </c>
      <c r="B57" s="4">
        <v>2006</v>
      </c>
      <c r="C57" s="4">
        <v>2005</v>
      </c>
      <c r="D57" s="4">
        <v>2004</v>
      </c>
      <c r="E57" s="4">
        <v>2003</v>
      </c>
      <c r="F57" s="4">
        <v>2002</v>
      </c>
      <c r="G57" s="4">
        <v>2001</v>
      </c>
      <c r="H57" s="6">
        <v>2000</v>
      </c>
      <c r="K57" s="7">
        <v>10</v>
      </c>
      <c r="L57" s="8"/>
      <c r="M57" s="8"/>
      <c r="N57" s="8"/>
      <c r="O57" s="8"/>
      <c r="P57" s="8"/>
      <c r="Q57" s="8"/>
      <c r="R57" s="9"/>
      <c r="T57" s="19"/>
    </row>
    <row r="58" spans="1:20" ht="12.75">
      <c r="A58" s="7"/>
      <c r="B58" s="8"/>
      <c r="C58" s="8"/>
      <c r="D58" s="8"/>
      <c r="E58" s="8"/>
      <c r="F58" s="8"/>
      <c r="G58" s="8"/>
      <c r="H58" s="9"/>
      <c r="K58" s="7">
        <v>9</v>
      </c>
      <c r="L58" s="8">
        <f>+B61/B43</f>
        <v>6521.499999999999</v>
      </c>
      <c r="M58" s="8"/>
      <c r="N58" s="8"/>
      <c r="O58" s="8"/>
      <c r="P58" s="8">
        <f aca="true" t="shared" si="14" ref="P58:P68">+F61/F43</f>
        <v>9797.999999999998</v>
      </c>
      <c r="Q58" s="8"/>
      <c r="R58" s="9">
        <f aca="true" t="shared" si="15" ref="R58:R68">+H61/H43</f>
        <v>7513.485154869172</v>
      </c>
      <c r="T58" s="19"/>
    </row>
    <row r="59" spans="1:20" ht="12.75">
      <c r="A59" s="7"/>
      <c r="B59" s="8"/>
      <c r="C59" s="8"/>
      <c r="D59" s="8"/>
      <c r="E59" s="8"/>
      <c r="F59" s="8"/>
      <c r="G59" s="8"/>
      <c r="H59" s="9"/>
      <c r="K59" s="7">
        <v>8</v>
      </c>
      <c r="L59" s="8">
        <f aca="true" t="shared" si="16" ref="L59:L68">+B62/B44</f>
        <v>810</v>
      </c>
      <c r="M59" s="8">
        <f aca="true" t="shared" si="17" ref="M59:M68">+C62/C44</f>
        <v>2013</v>
      </c>
      <c r="N59" s="8">
        <f aca="true" t="shared" si="18" ref="N59:N68">+D62/D44</f>
        <v>8296</v>
      </c>
      <c r="O59" s="8"/>
      <c r="P59" s="8"/>
      <c r="Q59" s="8"/>
      <c r="R59" s="9"/>
      <c r="T59" s="19"/>
    </row>
    <row r="60" spans="1:20" ht="12.75">
      <c r="A60" s="7"/>
      <c r="B60" s="8"/>
      <c r="C60" s="8"/>
      <c r="D60" s="8"/>
      <c r="E60" s="8"/>
      <c r="F60" s="8"/>
      <c r="G60" s="8"/>
      <c r="H60" s="9"/>
      <c r="K60" s="7">
        <v>7</v>
      </c>
      <c r="L60" s="8">
        <f t="shared" si="16"/>
        <v>14723.499999999998</v>
      </c>
      <c r="M60" s="8">
        <f t="shared" si="17"/>
        <v>3231</v>
      </c>
      <c r="N60" s="8"/>
      <c r="O60" s="8">
        <f aca="true" t="shared" si="19" ref="O60:O68">+E63/E45</f>
        <v>767</v>
      </c>
      <c r="P60" s="8"/>
      <c r="Q60" s="8"/>
      <c r="R60" s="9">
        <f t="shared" si="15"/>
        <v>280.65421465208556</v>
      </c>
      <c r="T60" s="19"/>
    </row>
    <row r="61" spans="1:20" ht="12.75">
      <c r="A61" s="7" t="s">
        <v>15</v>
      </c>
      <c r="B61" s="8">
        <v>5217.2</v>
      </c>
      <c r="C61" s="8">
        <v>516</v>
      </c>
      <c r="D61" s="8">
        <v>414.8</v>
      </c>
      <c r="E61" s="8">
        <v>818</v>
      </c>
      <c r="F61" s="8">
        <v>3919.2</v>
      </c>
      <c r="G61" s="8">
        <v>0</v>
      </c>
      <c r="H61" s="9">
        <v>3005.394061947669</v>
      </c>
      <c r="K61" s="7">
        <v>6</v>
      </c>
      <c r="L61" s="8">
        <f t="shared" si="16"/>
        <v>1886.6</v>
      </c>
      <c r="M61" s="8">
        <f t="shared" si="17"/>
        <v>3341.9999999999995</v>
      </c>
      <c r="N61" s="8">
        <f t="shared" si="18"/>
        <v>1032</v>
      </c>
      <c r="O61" s="8"/>
      <c r="P61" s="8"/>
      <c r="Q61" s="8"/>
      <c r="R61" s="9"/>
      <c r="T61" s="19"/>
    </row>
    <row r="62" spans="1:20" ht="12.75">
      <c r="A62" s="7">
        <v>8</v>
      </c>
      <c r="B62" s="8">
        <v>324</v>
      </c>
      <c r="C62" s="8">
        <v>805.2</v>
      </c>
      <c r="D62" s="8">
        <v>3318.4</v>
      </c>
      <c r="E62" s="8">
        <v>154.8</v>
      </c>
      <c r="F62" s="8">
        <v>400</v>
      </c>
      <c r="G62" s="8">
        <v>0</v>
      </c>
      <c r="H62" s="9">
        <v>0</v>
      </c>
      <c r="K62" s="7">
        <v>5</v>
      </c>
      <c r="L62" s="8">
        <f t="shared" si="16"/>
        <v>2641.055555555555</v>
      </c>
      <c r="M62" s="8">
        <f t="shared" si="17"/>
        <v>2830.4285714285716</v>
      </c>
      <c r="N62" s="8">
        <f t="shared" si="18"/>
        <v>5343.142857142857</v>
      </c>
      <c r="O62" s="8">
        <f t="shared" si="19"/>
        <v>2775.666666666667</v>
      </c>
      <c r="P62" s="8">
        <f t="shared" si="14"/>
        <v>1433</v>
      </c>
      <c r="Q62" s="8"/>
      <c r="R62" s="9"/>
      <c r="T62" s="19"/>
    </row>
    <row r="63" spans="1:20" ht="12.75">
      <c r="A63" s="7">
        <v>7</v>
      </c>
      <c r="B63" s="8">
        <v>11778.8</v>
      </c>
      <c r="C63" s="8">
        <v>2584.8</v>
      </c>
      <c r="D63" s="8">
        <v>148.8</v>
      </c>
      <c r="E63" s="8">
        <v>306.8</v>
      </c>
      <c r="F63" s="8">
        <v>622.8</v>
      </c>
      <c r="G63" s="8">
        <v>0</v>
      </c>
      <c r="H63" s="9">
        <v>112.26168586083423</v>
      </c>
      <c r="K63" s="7">
        <v>4</v>
      </c>
      <c r="L63" s="8">
        <f t="shared" si="16"/>
        <v>2596.307692307692</v>
      </c>
      <c r="M63" s="8">
        <f t="shared" si="17"/>
        <v>1295.2460317460318</v>
      </c>
      <c r="N63" s="8">
        <f t="shared" si="18"/>
        <v>1998.0285714285715</v>
      </c>
      <c r="O63" s="8">
        <f t="shared" si="19"/>
        <v>2814.826086956522</v>
      </c>
      <c r="P63" s="8">
        <f t="shared" si="14"/>
        <v>2781.625</v>
      </c>
      <c r="Q63" s="8">
        <f aca="true" t="shared" si="20" ref="Q63:Q68">+G66/G48</f>
        <v>2681.8</v>
      </c>
      <c r="R63" s="9">
        <f t="shared" si="15"/>
        <v>663.6886419086525</v>
      </c>
      <c r="T63" s="19"/>
    </row>
    <row r="64" spans="1:20" ht="12.75">
      <c r="A64" s="7">
        <v>6</v>
      </c>
      <c r="B64" s="8">
        <v>7546.4</v>
      </c>
      <c r="C64" s="8">
        <v>5347.2</v>
      </c>
      <c r="D64" s="8">
        <v>412.8</v>
      </c>
      <c r="E64" s="8">
        <v>494</v>
      </c>
      <c r="F64" s="8">
        <v>2340</v>
      </c>
      <c r="G64" s="8">
        <v>0</v>
      </c>
      <c r="H64" s="9">
        <v>0</v>
      </c>
      <c r="K64" s="7">
        <v>3</v>
      </c>
      <c r="L64" s="8">
        <f t="shared" si="16"/>
        <v>2912.4500000000003</v>
      </c>
      <c r="M64" s="8">
        <f t="shared" si="17"/>
        <v>1159.7907542579076</v>
      </c>
      <c r="N64" s="8">
        <f t="shared" si="18"/>
        <v>1319.2</v>
      </c>
      <c r="O64" s="8">
        <f t="shared" si="19"/>
        <v>2496.5573770491806</v>
      </c>
      <c r="P64" s="8">
        <f t="shared" si="14"/>
        <v>3188.5</v>
      </c>
      <c r="Q64" s="8">
        <f t="shared" si="20"/>
        <v>1496.241379310345</v>
      </c>
      <c r="R64" s="9">
        <f t="shared" si="15"/>
        <v>1217.680891388532</v>
      </c>
      <c r="T64" s="19"/>
    </row>
    <row r="65" spans="1:20" ht="12.75">
      <c r="A65" s="7">
        <v>5</v>
      </c>
      <c r="B65" s="8">
        <v>19015.6</v>
      </c>
      <c r="C65" s="8">
        <v>15850.4</v>
      </c>
      <c r="D65" s="8">
        <v>14960.8</v>
      </c>
      <c r="E65" s="8">
        <v>3330.8</v>
      </c>
      <c r="F65" s="8">
        <v>573.2</v>
      </c>
      <c r="G65" s="8">
        <v>0</v>
      </c>
      <c r="H65" s="9">
        <v>0</v>
      </c>
      <c r="K65" s="7">
        <v>2</v>
      </c>
      <c r="L65" s="8">
        <f t="shared" si="16"/>
        <v>2269.8278145695367</v>
      </c>
      <c r="M65" s="8">
        <f t="shared" si="17"/>
        <v>1735.6308724832215</v>
      </c>
      <c r="N65" s="8">
        <f t="shared" si="18"/>
        <v>1358.2756302521007</v>
      </c>
      <c r="O65" s="8">
        <f t="shared" si="19"/>
        <v>2321.9019607843134</v>
      </c>
      <c r="P65" s="8">
        <f t="shared" si="14"/>
        <v>1865.6069868995635</v>
      </c>
      <c r="Q65" s="8">
        <f t="shared" si="20"/>
        <v>1405.0901639344263</v>
      </c>
      <c r="R65" s="9">
        <f t="shared" si="15"/>
        <v>1169.4236192388666</v>
      </c>
      <c r="T65" s="19"/>
    </row>
    <row r="66" spans="1:20" ht="12.75">
      <c r="A66" s="7">
        <v>4</v>
      </c>
      <c r="B66" s="8">
        <v>27001.6</v>
      </c>
      <c r="C66" s="8">
        <v>65280.4</v>
      </c>
      <c r="D66" s="8">
        <v>27972.4</v>
      </c>
      <c r="E66" s="8">
        <v>25896.4</v>
      </c>
      <c r="F66" s="8">
        <v>8901.2</v>
      </c>
      <c r="G66" s="8">
        <v>5363.6</v>
      </c>
      <c r="H66" s="9">
        <v>1592.8527405807658</v>
      </c>
      <c r="K66" s="7">
        <v>1</v>
      </c>
      <c r="L66" s="8">
        <f t="shared" si="16"/>
        <v>2789.0915728251452</v>
      </c>
      <c r="M66" s="8">
        <f t="shared" si="17"/>
        <v>2667.0268350434094</v>
      </c>
      <c r="N66" s="8">
        <f t="shared" si="18"/>
        <v>2072.5240973190766</v>
      </c>
      <c r="O66" s="8">
        <f t="shared" si="19"/>
        <v>2044.03526996014</v>
      </c>
      <c r="P66" s="8">
        <f t="shared" si="14"/>
        <v>1993.733862544391</v>
      </c>
      <c r="Q66" s="8">
        <f t="shared" si="20"/>
        <v>1727.425741340643</v>
      </c>
      <c r="R66" s="9">
        <f t="shared" si="15"/>
        <v>1510.5416401794164</v>
      </c>
      <c r="T66" s="19"/>
    </row>
    <row r="67" spans="1:18" ht="12.75">
      <c r="A67" s="7">
        <v>3</v>
      </c>
      <c r="B67" s="8">
        <v>69898.8</v>
      </c>
      <c r="C67" s="8">
        <v>190669.6</v>
      </c>
      <c r="D67" s="8">
        <v>160942.4</v>
      </c>
      <c r="E67" s="8">
        <v>60916</v>
      </c>
      <c r="F67" s="8">
        <v>38262</v>
      </c>
      <c r="G67" s="8">
        <v>17356.4</v>
      </c>
      <c r="H67" s="9">
        <v>10715.591844219083</v>
      </c>
      <c r="K67" s="10"/>
      <c r="L67" s="3"/>
      <c r="M67" s="3"/>
      <c r="N67" s="3"/>
      <c r="O67" s="3"/>
      <c r="P67" s="3"/>
      <c r="Q67" s="3"/>
      <c r="R67" s="11"/>
    </row>
    <row r="68" spans="1:18" ht="13.5" thickBot="1">
      <c r="A68" s="7">
        <v>2</v>
      </c>
      <c r="B68" s="8">
        <v>274195.2</v>
      </c>
      <c r="C68" s="8">
        <v>206887.2</v>
      </c>
      <c r="D68" s="8">
        <v>646539.2</v>
      </c>
      <c r="E68" s="8">
        <v>331567.6</v>
      </c>
      <c r="F68" s="8">
        <v>170889.6</v>
      </c>
      <c r="G68" s="8">
        <v>137136.8</v>
      </c>
      <c r="H68" s="9">
        <v>57535.64206655224</v>
      </c>
      <c r="K68" s="12" t="s">
        <v>3</v>
      </c>
      <c r="L68" s="14">
        <f t="shared" si="16"/>
        <v>2773.005528111032</v>
      </c>
      <c r="M68" s="14">
        <f t="shared" si="17"/>
        <v>2541.3324663040908</v>
      </c>
      <c r="N68" s="14">
        <f t="shared" si="18"/>
        <v>1999.637937002423</v>
      </c>
      <c r="O68" s="14">
        <f t="shared" si="19"/>
        <v>2061.127808344796</v>
      </c>
      <c r="P68" s="14">
        <f t="shared" si="14"/>
        <v>1996.624809509296</v>
      </c>
      <c r="Q68" s="14">
        <f t="shared" si="20"/>
        <v>1717.7217003853566</v>
      </c>
      <c r="R68" s="15">
        <f t="shared" si="15"/>
        <v>1502.9487306003753</v>
      </c>
    </row>
    <row r="69" spans="1:8" ht="12.75">
      <c r="A69" s="7">
        <v>1</v>
      </c>
      <c r="B69" s="8">
        <v>9015459.6</v>
      </c>
      <c r="C69" s="8">
        <v>8109895.2</v>
      </c>
      <c r="D69" s="8">
        <v>10699198.4</v>
      </c>
      <c r="E69" s="8">
        <v>6769027.2</v>
      </c>
      <c r="F69" s="8">
        <v>7635203.2</v>
      </c>
      <c r="G69" s="8">
        <v>5545727.600000001</v>
      </c>
      <c r="H69" s="9">
        <v>3783604.7003214024</v>
      </c>
    </row>
    <row r="70" spans="1:21" ht="12.75">
      <c r="A70" s="10"/>
      <c r="B70" s="3"/>
      <c r="C70" s="3"/>
      <c r="D70" s="3"/>
      <c r="E70" s="3"/>
      <c r="F70" s="3"/>
      <c r="G70" s="3"/>
      <c r="H70" s="11"/>
      <c r="K70" s="80" t="s">
        <v>30</v>
      </c>
      <c r="L70" s="80"/>
      <c r="M70" s="80"/>
      <c r="N70" s="80"/>
      <c r="O70" s="80"/>
      <c r="T70" s="1" t="s">
        <v>5</v>
      </c>
      <c r="U70" s="1">
        <v>2</v>
      </c>
    </row>
    <row r="71" spans="1:18" ht="13.5" thickBot="1">
      <c r="A71" s="12" t="s">
        <v>3</v>
      </c>
      <c r="B71" s="14">
        <f>SUM(B58:B69)</f>
        <v>9430437.2</v>
      </c>
      <c r="C71" s="14">
        <f aca="true" t="shared" si="21" ref="C71:H71">SUM(C58:C69)</f>
        <v>8597836</v>
      </c>
      <c r="D71" s="14">
        <f t="shared" si="21"/>
        <v>11553908</v>
      </c>
      <c r="E71" s="14">
        <f t="shared" si="21"/>
        <v>7192511.600000001</v>
      </c>
      <c r="F71" s="14">
        <f t="shared" si="21"/>
        <v>7861111.2</v>
      </c>
      <c r="G71" s="14">
        <f t="shared" si="21"/>
        <v>5705584.4</v>
      </c>
      <c r="H71" s="15">
        <f t="shared" si="21"/>
        <v>3856566.442720563</v>
      </c>
      <c r="K71" s="2"/>
      <c r="L71" s="2"/>
      <c r="M71" s="2"/>
      <c r="N71" s="2"/>
      <c r="O71" s="2"/>
      <c r="P71" s="2"/>
      <c r="Q71" s="2"/>
      <c r="R71" s="2"/>
    </row>
    <row r="72" spans="11:20" ht="12.75">
      <c r="K72" s="5" t="s">
        <v>2</v>
      </c>
      <c r="L72" s="4">
        <v>2006</v>
      </c>
      <c r="M72" s="4">
        <v>2005</v>
      </c>
      <c r="N72" s="4">
        <v>2004</v>
      </c>
      <c r="O72" s="4">
        <v>2003</v>
      </c>
      <c r="P72" s="4">
        <v>2002</v>
      </c>
      <c r="Q72" s="4">
        <v>2001</v>
      </c>
      <c r="R72" s="6">
        <v>2000</v>
      </c>
      <c r="T72" s="1" t="s">
        <v>4</v>
      </c>
    </row>
    <row r="73" spans="11:20" ht="12.75">
      <c r="K73" s="7" t="s">
        <v>1</v>
      </c>
      <c r="L73" s="8"/>
      <c r="M73" s="8"/>
      <c r="N73" s="8"/>
      <c r="O73" s="8"/>
      <c r="P73" s="8"/>
      <c r="Q73" s="8"/>
      <c r="R73" s="9"/>
      <c r="T73" s="19"/>
    </row>
    <row r="74" spans="11:20" ht="12.75">
      <c r="K74" s="7">
        <v>11</v>
      </c>
      <c r="L74" s="8"/>
      <c r="M74" s="8"/>
      <c r="N74" s="8"/>
      <c r="O74" s="8"/>
      <c r="P74" s="8"/>
      <c r="Q74" s="8"/>
      <c r="R74" s="9"/>
      <c r="T74" s="19"/>
    </row>
    <row r="75" spans="11:20" ht="12.75">
      <c r="K75" s="7">
        <v>10</v>
      </c>
      <c r="L75" s="8"/>
      <c r="M75" s="8"/>
      <c r="N75" s="8"/>
      <c r="O75" s="8"/>
      <c r="P75" s="8"/>
      <c r="Q75" s="8"/>
      <c r="R75" s="9"/>
      <c r="T75" s="19"/>
    </row>
    <row r="76" spans="11:20" ht="12.75">
      <c r="K76" s="7">
        <v>9</v>
      </c>
      <c r="L76" s="8">
        <f aca="true" t="shared" si="22" ref="L76:L84">+L58*L$24</f>
        <v>6521.499999999999</v>
      </c>
      <c r="M76" s="8"/>
      <c r="N76" s="8"/>
      <c r="O76" s="8"/>
      <c r="P76" s="8">
        <f>+P58*P$24</f>
        <v>12122.702727029999</v>
      </c>
      <c r="Q76" s="8"/>
      <c r="R76" s="9">
        <f>+R58*R$24</f>
        <v>10563.66019855353</v>
      </c>
      <c r="T76" s="19">
        <f>+IF($U$70=1,L76,IF($U$70=2,AVERAGE(L76:M76),IF($U$70=3,AVERAGE(L76:N76),IF($U$70=4,AVERAGE(L76:O76),AVERAGE(L76:P76)))))</f>
        <v>6521.499999999999</v>
      </c>
    </row>
    <row r="77" spans="11:20" ht="12.75">
      <c r="K77" s="7">
        <v>8</v>
      </c>
      <c r="L77" s="8">
        <f t="shared" si="22"/>
        <v>810</v>
      </c>
      <c r="M77" s="8">
        <f>+M59*M$24</f>
        <v>2113.65</v>
      </c>
      <c r="N77" s="8">
        <f>+N59*N$24</f>
        <v>9146.34</v>
      </c>
      <c r="O77" s="8"/>
      <c r="P77" s="8"/>
      <c r="Q77" s="8"/>
      <c r="R77" s="9"/>
      <c r="T77" s="19">
        <f aca="true" t="shared" si="23" ref="T77:T84">+IF($U$70=1,L77,IF($U$70=2,AVERAGE(L77:M77),IF($U$70=3,AVERAGE(L77:N77),IF($U$70=4,AVERAGE(L77:O77),AVERAGE(L77:P77)))))</f>
        <v>1461.825</v>
      </c>
    </row>
    <row r="78" spans="11:20" ht="12.75">
      <c r="K78" s="7">
        <v>7</v>
      </c>
      <c r="L78" s="8">
        <f t="shared" si="22"/>
        <v>14723.499999999998</v>
      </c>
      <c r="M78" s="8">
        <f aca="true" t="shared" si="24" ref="M78:M84">+M60*M$24</f>
        <v>3392.55</v>
      </c>
      <c r="N78" s="8"/>
      <c r="O78" s="8">
        <f>+O60*O$24</f>
        <v>881.1334350000001</v>
      </c>
      <c r="P78" s="8"/>
      <c r="Q78" s="8"/>
      <c r="R78" s="9">
        <f>+R60*R$24</f>
        <v>394.5886224258013</v>
      </c>
      <c r="T78" s="19">
        <f t="shared" si="23"/>
        <v>9058.025</v>
      </c>
    </row>
    <row r="79" spans="11:20" ht="12.75">
      <c r="K79" s="7">
        <v>6</v>
      </c>
      <c r="L79" s="8">
        <f t="shared" si="22"/>
        <v>1886.6</v>
      </c>
      <c r="M79" s="8">
        <f t="shared" si="24"/>
        <v>3509.0999999999995</v>
      </c>
      <c r="N79" s="8">
        <f aca="true" t="shared" si="25" ref="N79:N84">+N61*N$24</f>
        <v>1137.78</v>
      </c>
      <c r="O79" s="8"/>
      <c r="P79" s="8"/>
      <c r="Q79" s="8"/>
      <c r="R79" s="9"/>
      <c r="T79" s="19">
        <f t="shared" si="23"/>
        <v>2697.8499999999995</v>
      </c>
    </row>
    <row r="80" spans="11:20" ht="12.75">
      <c r="K80" s="7">
        <v>5</v>
      </c>
      <c r="L80" s="8">
        <f t="shared" si="22"/>
        <v>2641.055555555555</v>
      </c>
      <c r="M80" s="8">
        <f t="shared" si="24"/>
        <v>2971.9500000000003</v>
      </c>
      <c r="N80" s="8">
        <f t="shared" si="25"/>
        <v>5890.815</v>
      </c>
      <c r="O80" s="8">
        <f aca="true" t="shared" si="26" ref="O80:P84">+O62*O$24</f>
        <v>3188.6997450000003</v>
      </c>
      <c r="P80" s="8">
        <f t="shared" si="26"/>
        <v>1772.9978575050002</v>
      </c>
      <c r="Q80" s="8"/>
      <c r="R80" s="9"/>
      <c r="T80" s="19">
        <f t="shared" si="23"/>
        <v>2806.5027777777777</v>
      </c>
    </row>
    <row r="81" spans="11:20" ht="12.75">
      <c r="K81" s="7">
        <v>4</v>
      </c>
      <c r="L81" s="8">
        <f t="shared" si="22"/>
        <v>2596.307692307692</v>
      </c>
      <c r="M81" s="8">
        <f t="shared" si="24"/>
        <v>1360.0083333333334</v>
      </c>
      <c r="N81" s="8">
        <f t="shared" si="25"/>
        <v>2202.8265</v>
      </c>
      <c r="O81" s="8">
        <f t="shared" si="26"/>
        <v>3233.6862828260873</v>
      </c>
      <c r="P81" s="8">
        <f t="shared" si="26"/>
        <v>3441.6016506506253</v>
      </c>
      <c r="Q81" s="8">
        <f aca="true" t="shared" si="27" ref="Q81:R84">+Q63*Q$24</f>
        <v>3527.1316611828993</v>
      </c>
      <c r="R81" s="9">
        <f t="shared" si="27"/>
        <v>933.1197368798896</v>
      </c>
      <c r="T81" s="19">
        <f t="shared" si="23"/>
        <v>1978.1580128205128</v>
      </c>
    </row>
    <row r="82" spans="11:20" ht="12.75">
      <c r="K82" s="7">
        <v>3</v>
      </c>
      <c r="L82" s="8">
        <f t="shared" si="22"/>
        <v>2912.4500000000003</v>
      </c>
      <c r="M82" s="8">
        <f t="shared" si="24"/>
        <v>1217.780291970803</v>
      </c>
      <c r="N82" s="8">
        <f t="shared" si="25"/>
        <v>1454.4180000000001</v>
      </c>
      <c r="O82" s="8">
        <f t="shared" si="26"/>
        <v>2868.0575975409843</v>
      </c>
      <c r="P82" s="8">
        <f t="shared" si="26"/>
        <v>3945.0130276725004</v>
      </c>
      <c r="Q82" s="8">
        <f t="shared" si="27"/>
        <v>1967.872451986535</v>
      </c>
      <c r="R82" s="9">
        <f t="shared" si="27"/>
        <v>1712.010724951542</v>
      </c>
      <c r="T82" s="19">
        <f t="shared" si="23"/>
        <v>2065.115145985402</v>
      </c>
    </row>
    <row r="83" spans="11:20" ht="12.75">
      <c r="K83" s="7">
        <v>2</v>
      </c>
      <c r="L83" s="8">
        <f t="shared" si="22"/>
        <v>2269.8278145695367</v>
      </c>
      <c r="M83" s="8">
        <f t="shared" si="24"/>
        <v>1822.4124161073828</v>
      </c>
      <c r="N83" s="8">
        <f t="shared" si="25"/>
        <v>1497.498882352941</v>
      </c>
      <c r="O83" s="8">
        <f t="shared" si="26"/>
        <v>2667.4125820588233</v>
      </c>
      <c r="P83" s="8">
        <f t="shared" si="26"/>
        <v>2308.24646944821</v>
      </c>
      <c r="Q83" s="8">
        <f t="shared" si="27"/>
        <v>1847.9894116003375</v>
      </c>
      <c r="R83" s="9">
        <f t="shared" si="27"/>
        <v>1644.1629266807456</v>
      </c>
      <c r="T83" s="19">
        <f t="shared" si="23"/>
        <v>2046.1201153384598</v>
      </c>
    </row>
    <row r="84" spans="11:20" ht="12.75">
      <c r="K84" s="7">
        <v>1</v>
      </c>
      <c r="L84" s="8">
        <f t="shared" si="22"/>
        <v>2789.0915728251452</v>
      </c>
      <c r="M84" s="8">
        <f t="shared" si="24"/>
        <v>2800.37817679558</v>
      </c>
      <c r="N84" s="8">
        <f t="shared" si="25"/>
        <v>2284.957817294282</v>
      </c>
      <c r="O84" s="8">
        <f t="shared" si="26"/>
        <v>2348.197938306559</v>
      </c>
      <c r="P84" s="8">
        <f t="shared" si="26"/>
        <v>2466.773110067253</v>
      </c>
      <c r="Q84" s="8">
        <f t="shared" si="27"/>
        <v>2271.9285646300705</v>
      </c>
      <c r="R84" s="9">
        <f t="shared" si="27"/>
        <v>2123.761247106492</v>
      </c>
      <c r="T84" s="19">
        <f t="shared" si="23"/>
        <v>2794.7348748103627</v>
      </c>
    </row>
    <row r="85" spans="11:18" ht="12.75">
      <c r="K85" s="10"/>
      <c r="L85" s="3"/>
      <c r="M85" s="3"/>
      <c r="N85" s="3"/>
      <c r="O85" s="3"/>
      <c r="P85" s="3"/>
      <c r="Q85" s="3"/>
      <c r="R85" s="11"/>
    </row>
    <row r="86" spans="11:18" ht="13.5" thickBot="1">
      <c r="K86" s="12" t="s">
        <v>3</v>
      </c>
      <c r="L86" s="14">
        <f aca="true" t="shared" si="28" ref="L86:R86">+L68*L$24</f>
        <v>2773.005528111032</v>
      </c>
      <c r="M86" s="14">
        <f t="shared" si="28"/>
        <v>2668.3990896192954</v>
      </c>
      <c r="N86" s="14">
        <f t="shared" si="28"/>
        <v>2204.6008255451716</v>
      </c>
      <c r="O86" s="14">
        <f t="shared" si="28"/>
        <v>2367.8339318655435</v>
      </c>
      <c r="P86" s="14">
        <f t="shared" si="28"/>
        <v>2470.349971738528</v>
      </c>
      <c r="Q86" s="14">
        <f t="shared" si="28"/>
        <v>2259.1657075584</v>
      </c>
      <c r="R86" s="15">
        <f t="shared" si="28"/>
        <v>2113.0859193380793</v>
      </c>
    </row>
  </sheetData>
  <mergeCells count="10">
    <mergeCell ref="K70:O70"/>
    <mergeCell ref="K1:N1"/>
    <mergeCell ref="K27:O27"/>
    <mergeCell ref="A19:D19"/>
    <mergeCell ref="K20:L20"/>
    <mergeCell ref="A1:D1"/>
    <mergeCell ref="A37:D37"/>
    <mergeCell ref="K45:L45"/>
    <mergeCell ref="K52:O52"/>
    <mergeCell ref="A55:D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21"/>
  <sheetViews>
    <sheetView tabSelected="1" workbookViewId="0" topLeftCell="B79">
      <selection activeCell="C59" sqref="C59"/>
    </sheetView>
  </sheetViews>
  <sheetFormatPr defaultColWidth="9.140625" defaultRowHeight="12.75"/>
  <cols>
    <col min="1" max="1" width="10.7109375" style="1" customWidth="1"/>
    <col min="2" max="2" width="10.28125" style="1" customWidth="1"/>
    <col min="3" max="3" width="13.28125" style="1" customWidth="1"/>
    <col min="4" max="4" width="9.8515625" style="1" bestFit="1" customWidth="1"/>
    <col min="5" max="5" width="11.00390625" style="1" customWidth="1"/>
    <col min="6" max="7" width="12.8515625" style="1" bestFit="1" customWidth="1"/>
    <col min="8" max="10" width="12.00390625" style="1" bestFit="1" customWidth="1"/>
    <col min="11" max="12" width="10.7109375" style="1" bestFit="1" customWidth="1"/>
    <col min="13" max="14" width="10.00390625" style="1" bestFit="1" customWidth="1"/>
    <col min="15" max="15" width="12.8515625" style="1" bestFit="1" customWidth="1"/>
    <col min="16" max="16" width="9.140625" style="1" customWidth="1"/>
    <col min="17" max="17" width="12.00390625" style="1" bestFit="1" customWidth="1"/>
    <col min="18" max="18" width="11.140625" style="1" customWidth="1"/>
    <col min="19" max="16384" width="9.140625" style="1" customWidth="1"/>
  </cols>
  <sheetData>
    <row r="2" spans="5:10" ht="13.5" thickBot="1">
      <c r="E2" s="84" t="s">
        <v>34</v>
      </c>
      <c r="F2" s="84"/>
      <c r="G2" s="84"/>
      <c r="H2" s="84"/>
      <c r="I2" s="84"/>
      <c r="J2" s="84"/>
    </row>
    <row r="3" spans="2:15" ht="12.75">
      <c r="B3" s="82" t="s">
        <v>32</v>
      </c>
      <c r="C3" s="82" t="s">
        <v>33</v>
      </c>
      <c r="E3" s="85" t="s">
        <v>8</v>
      </c>
      <c r="F3" s="88" t="s">
        <v>38</v>
      </c>
      <c r="G3" s="89"/>
      <c r="H3" s="89"/>
      <c r="I3" s="89"/>
      <c r="J3" s="89"/>
      <c r="K3" s="89"/>
      <c r="L3" s="89"/>
      <c r="M3" s="89"/>
      <c r="N3" s="89"/>
      <c r="O3" s="90" t="s">
        <v>3</v>
      </c>
    </row>
    <row r="4" spans="2:15" ht="12.75">
      <c r="B4" s="83"/>
      <c r="C4" s="83"/>
      <c r="E4" s="86"/>
      <c r="F4" s="93" t="s">
        <v>7</v>
      </c>
      <c r="G4" s="94"/>
      <c r="H4" s="94"/>
      <c r="I4" s="94"/>
      <c r="J4" s="94"/>
      <c r="K4" s="94"/>
      <c r="L4" s="94"/>
      <c r="M4" s="94"/>
      <c r="N4" s="94"/>
      <c r="O4" s="91"/>
    </row>
    <row r="5" spans="2:15" ht="12.75">
      <c r="B5" s="104"/>
      <c r="C5" s="104"/>
      <c r="E5" s="87"/>
      <c r="F5" s="32">
        <v>2007</v>
      </c>
      <c r="G5" s="31">
        <v>2008</v>
      </c>
      <c r="H5" s="31">
        <v>2009</v>
      </c>
      <c r="I5" s="31">
        <v>2010</v>
      </c>
      <c r="J5" s="31">
        <v>2011</v>
      </c>
      <c r="K5" s="31">
        <v>2012</v>
      </c>
      <c r="L5" s="31">
        <v>2013</v>
      </c>
      <c r="M5" s="31">
        <v>2014</v>
      </c>
      <c r="N5" s="31">
        <v>2015</v>
      </c>
      <c r="O5" s="92"/>
    </row>
    <row r="6" spans="1:15" s="19" customFormat="1" ht="12.75">
      <c r="A6" s="29" t="s">
        <v>54</v>
      </c>
      <c r="B6" s="26">
        <f>+'Modello cadenza sinistri'!J16</f>
        <v>26038.8</v>
      </c>
      <c r="C6" s="30">
        <f>+'Modello cadenza sinistri'!AD7</f>
        <v>0.00011017722794094501</v>
      </c>
      <c r="D6" s="1"/>
      <c r="E6" s="34" t="str">
        <f aca="true" t="shared" si="0" ref="E6:E16">+A6</f>
        <v>1998 e prec.</v>
      </c>
      <c r="F6" s="39">
        <f>+B6*C6</f>
        <v>2.868882802908679</v>
      </c>
      <c r="G6" s="39"/>
      <c r="H6" s="39"/>
      <c r="I6" s="39"/>
      <c r="J6" s="39"/>
      <c r="K6" s="39"/>
      <c r="L6" s="39"/>
      <c r="M6" s="39"/>
      <c r="N6" s="39"/>
      <c r="O6" s="40">
        <f aca="true" t="shared" si="1" ref="O6:O14">+SUM(F6:N6)</f>
        <v>2.868882802908679</v>
      </c>
    </row>
    <row r="7" spans="1:15" s="19" customFormat="1" ht="12.75">
      <c r="A7" s="29">
        <v>1999</v>
      </c>
      <c r="B7" s="26">
        <f>+'Modello cadenza sinistri'!I16</f>
        <v>28446.4</v>
      </c>
      <c r="C7" s="30">
        <f>+'Modello cadenza sinistri'!AD8</f>
        <v>8.618990897698301E-05</v>
      </c>
      <c r="D7" s="1"/>
      <c r="E7" s="34">
        <f t="shared" si="0"/>
        <v>1999</v>
      </c>
      <c r="F7" s="39">
        <f aca="true" t="shared" si="2" ref="F7:F14">+B7*C7</f>
        <v>2.4517926267228494</v>
      </c>
      <c r="G7" s="39">
        <f>+B7*C6</f>
        <v>3.1341454968992983</v>
      </c>
      <c r="H7" s="39"/>
      <c r="I7" s="39"/>
      <c r="J7" s="39"/>
      <c r="K7" s="39"/>
      <c r="L7" s="39"/>
      <c r="M7" s="39"/>
      <c r="N7" s="39"/>
      <c r="O7" s="40">
        <f t="shared" si="1"/>
        <v>5.585938123622148</v>
      </c>
    </row>
    <row r="8" spans="1:15" s="19" customFormat="1" ht="12.75">
      <c r="A8" s="29">
        <v>2000</v>
      </c>
      <c r="B8" s="26">
        <f>+'Modello cadenza sinistri'!H16</f>
        <v>31919.6</v>
      </c>
      <c r="C8" s="30">
        <f>+'Modello cadenza sinistri'!AD9</f>
        <v>0.0001317544304077263</v>
      </c>
      <c r="D8" s="1"/>
      <c r="E8" s="34">
        <f t="shared" si="0"/>
        <v>2000</v>
      </c>
      <c r="F8" s="39">
        <f t="shared" si="2"/>
        <v>4.20554871684246</v>
      </c>
      <c r="G8" s="39">
        <f aca="true" t="shared" si="3" ref="G8:G13">+B8*C7</f>
        <v>2.7511474185817066</v>
      </c>
      <c r="H8" s="39">
        <f aca="true" t="shared" si="4" ref="H8:H14">+B8*C6</f>
        <v>3.516813044983788</v>
      </c>
      <c r="I8" s="39"/>
      <c r="J8" s="39"/>
      <c r="K8" s="39"/>
      <c r="L8" s="39"/>
      <c r="M8" s="39"/>
      <c r="N8" s="39"/>
      <c r="O8" s="40">
        <f t="shared" si="1"/>
        <v>10.473509180407955</v>
      </c>
    </row>
    <row r="9" spans="1:15" s="19" customFormat="1" ht="12.75">
      <c r="A9" s="29">
        <v>2001</v>
      </c>
      <c r="B9" s="26">
        <f>+'Modello cadenza sinistri'!G16</f>
        <v>33963.2</v>
      </c>
      <c r="C9" s="30">
        <f>+'Modello cadenza sinistri'!AD10</f>
        <v>0.0002925232048920179</v>
      </c>
      <c r="D9" s="1"/>
      <c r="E9" s="34">
        <f t="shared" si="0"/>
        <v>2001</v>
      </c>
      <c r="F9" s="39">
        <f t="shared" si="2"/>
        <v>9.93502411238858</v>
      </c>
      <c r="G9" s="39">
        <f t="shared" si="3"/>
        <v>4.4748020708236895</v>
      </c>
      <c r="H9" s="39">
        <f t="shared" si="4"/>
        <v>2.9272851165670692</v>
      </c>
      <c r="I9" s="39">
        <f aca="true" t="shared" si="5" ref="I9:I14">+B9*C6</f>
        <v>3.7419712280039032</v>
      </c>
      <c r="J9" s="39"/>
      <c r="K9" s="39"/>
      <c r="L9" s="39"/>
      <c r="M9" s="39"/>
      <c r="N9" s="39"/>
      <c r="O9" s="40">
        <f t="shared" si="1"/>
        <v>21.079082527783243</v>
      </c>
    </row>
    <row r="10" spans="1:15" s="19" customFormat="1" ht="12.75">
      <c r="A10" s="29">
        <v>2002</v>
      </c>
      <c r="B10" s="26">
        <f>+'Modello cadenza sinistri'!F16</f>
        <v>41803.6</v>
      </c>
      <c r="C10" s="30">
        <f>+'Modello cadenza sinistri'!AD11</f>
        <v>0.0007134870584324556</v>
      </c>
      <c r="D10" s="1"/>
      <c r="E10" s="34">
        <f t="shared" si="0"/>
        <v>2002</v>
      </c>
      <c r="F10" s="39">
        <f t="shared" si="2"/>
        <v>29.826327595886998</v>
      </c>
      <c r="G10" s="39">
        <f t="shared" si="3"/>
        <v>12.228523048023959</v>
      </c>
      <c r="H10" s="39">
        <f t="shared" si="4"/>
        <v>5.507809506992427</v>
      </c>
      <c r="I10" s="39">
        <f t="shared" si="5"/>
        <v>3.603048478910207</v>
      </c>
      <c r="J10" s="39">
        <f>+B10*C6</f>
        <v>4.605804765952088</v>
      </c>
      <c r="K10" s="39"/>
      <c r="L10" s="39"/>
      <c r="M10" s="39"/>
      <c r="N10" s="39"/>
      <c r="O10" s="40">
        <f t="shared" si="1"/>
        <v>55.77151339576568</v>
      </c>
    </row>
    <row r="11" spans="1:15" s="19" customFormat="1" ht="12.75">
      <c r="A11" s="29">
        <v>2003</v>
      </c>
      <c r="B11" s="26">
        <f>+'Modello cadenza sinistri'!E16</f>
        <v>42793.6</v>
      </c>
      <c r="C11" s="30">
        <f>+'Modello cadenza sinistri'!AD12</f>
        <v>0.0008133270818781158</v>
      </c>
      <c r="D11" s="1"/>
      <c r="E11" s="34">
        <f t="shared" si="0"/>
        <v>2003</v>
      </c>
      <c r="F11" s="39">
        <f t="shared" si="2"/>
        <v>34.80519381105933</v>
      </c>
      <c r="G11" s="39">
        <f t="shared" si="3"/>
        <v>30.53267978373513</v>
      </c>
      <c r="H11" s="39">
        <f t="shared" si="4"/>
        <v>12.518121020867056</v>
      </c>
      <c r="I11" s="39">
        <f t="shared" si="5"/>
        <v>5.638246393096075</v>
      </c>
      <c r="J11" s="39">
        <f>+B11*C7</f>
        <v>3.6883764887974197</v>
      </c>
      <c r="K11" s="39">
        <f>+B11*C6</f>
        <v>4.714880221613624</v>
      </c>
      <c r="L11" s="39"/>
      <c r="M11" s="39"/>
      <c r="N11" s="39"/>
      <c r="O11" s="40">
        <f t="shared" si="1"/>
        <v>91.89749771916864</v>
      </c>
    </row>
    <row r="12" spans="1:15" s="19" customFormat="1" ht="12.75">
      <c r="A12" s="29">
        <v>2004</v>
      </c>
      <c r="B12" s="26">
        <f>+'Modello cadenza sinistri'!D16</f>
        <v>46675.6</v>
      </c>
      <c r="C12" s="30">
        <f>+'Modello cadenza sinistri'!AD13</f>
        <v>0.003311041005666764</v>
      </c>
      <c r="D12" s="1"/>
      <c r="E12" s="34">
        <f t="shared" si="0"/>
        <v>2004</v>
      </c>
      <c r="F12" s="39">
        <f t="shared" si="2"/>
        <v>154.54482556409963</v>
      </c>
      <c r="G12" s="39">
        <f t="shared" si="3"/>
        <v>37.96252954291018</v>
      </c>
      <c r="H12" s="39">
        <f t="shared" si="4"/>
        <v>33.30243654456992</v>
      </c>
      <c r="I12" s="39">
        <f t="shared" si="5"/>
        <v>13.65369610225787</v>
      </c>
      <c r="J12" s="39">
        <f>+B12*C8</f>
        <v>6.149717091938869</v>
      </c>
      <c r="K12" s="39">
        <f>+B12*C7</f>
        <v>4.022965715446068</v>
      </c>
      <c r="L12" s="39">
        <f>+B12*C6</f>
        <v>5.142588220480373</v>
      </c>
      <c r="M12" s="39"/>
      <c r="N12" s="39"/>
      <c r="O12" s="40">
        <f t="shared" si="1"/>
        <v>254.77875878170292</v>
      </c>
    </row>
    <row r="13" spans="1:15" s="19" customFormat="1" ht="12.75">
      <c r="A13" s="29">
        <v>2005</v>
      </c>
      <c r="B13" s="26">
        <f>+'Modello cadenza sinistri'!C16</f>
        <v>44472.4</v>
      </c>
      <c r="C13" s="30">
        <f>+'Modello cadenza sinistri'!AD14</f>
        <v>0.007521217136797253</v>
      </c>
      <c r="D13" s="1"/>
      <c r="E13" s="34">
        <f t="shared" si="0"/>
        <v>2005</v>
      </c>
      <c r="F13" s="39">
        <f t="shared" si="2"/>
        <v>334.4865769945022</v>
      </c>
      <c r="G13" s="39">
        <f t="shared" si="3"/>
        <v>147.2499400204146</v>
      </c>
      <c r="H13" s="39">
        <f t="shared" si="4"/>
        <v>36.17060731611632</v>
      </c>
      <c r="I13" s="39">
        <f t="shared" si="5"/>
        <v>31.73048185743154</v>
      </c>
      <c r="J13" s="39">
        <f>+B13*C9</f>
        <v>13.009208977239776</v>
      </c>
      <c r="K13" s="39">
        <f>+B13*C8</f>
        <v>5.859435730864567</v>
      </c>
      <c r="L13" s="39">
        <f>+B13*C7</f>
        <v>3.8330721079879795</v>
      </c>
      <c r="M13" s="39">
        <f>+B13*C6</f>
        <v>4.899845751880883</v>
      </c>
      <c r="N13" s="39"/>
      <c r="O13" s="40">
        <f t="shared" si="1"/>
        <v>577.2391687564377</v>
      </c>
    </row>
    <row r="14" spans="1:15" s="19" customFormat="1" ht="12.75">
      <c r="A14" s="29">
        <v>2006</v>
      </c>
      <c r="B14" s="26">
        <f>+'Modello cadenza sinistri'!B16</f>
        <v>40910.8</v>
      </c>
      <c r="C14" s="30">
        <f>+'Modello cadenza sinistri'!AD15</f>
        <v>0.12661290057072472</v>
      </c>
      <c r="D14" s="1"/>
      <c r="E14" s="35">
        <f t="shared" si="0"/>
        <v>2006</v>
      </c>
      <c r="F14" s="41">
        <f t="shared" si="2"/>
        <v>5179.8350526688055</v>
      </c>
      <c r="G14" s="41">
        <f>+B14*C13</f>
        <v>307.6990100400851</v>
      </c>
      <c r="H14" s="41">
        <f t="shared" si="4"/>
        <v>135.45733637463186</v>
      </c>
      <c r="I14" s="41">
        <f t="shared" si="5"/>
        <v>33.27386158129922</v>
      </c>
      <c r="J14" s="41">
        <f>+B14*C10</f>
        <v>29.189326350118506</v>
      </c>
      <c r="K14" s="41">
        <f>+B14*C9</f>
        <v>11.967358330696367</v>
      </c>
      <c r="L14" s="41">
        <f>+B14*C8</f>
        <v>5.390179151524409</v>
      </c>
      <c r="M14" s="41">
        <f>+B14*C7</f>
        <v>3.5260981281755566</v>
      </c>
      <c r="N14" s="41">
        <f>+B14*C6</f>
        <v>4.507438536846413</v>
      </c>
      <c r="O14" s="42">
        <f t="shared" si="1"/>
        <v>5710.845661162184</v>
      </c>
    </row>
    <row r="15" spans="1:15" s="19" customFormat="1" ht="12.75">
      <c r="A15" s="1"/>
      <c r="B15" s="27"/>
      <c r="C15" s="27"/>
      <c r="D15" s="1"/>
      <c r="E15" s="36"/>
      <c r="F15" s="17"/>
      <c r="G15" s="17"/>
      <c r="H15" s="17"/>
      <c r="I15" s="17"/>
      <c r="J15" s="17"/>
      <c r="K15" s="17"/>
      <c r="L15" s="17"/>
      <c r="M15" s="17"/>
      <c r="N15" s="17"/>
      <c r="O15" s="46"/>
    </row>
    <row r="16" spans="1:15" s="19" customFormat="1" ht="13.5" thickBot="1">
      <c r="A16" s="29" t="s">
        <v>3</v>
      </c>
      <c r="B16" s="28">
        <f>SUM(B6:B15)</f>
        <v>337024</v>
      </c>
      <c r="C16" s="28"/>
      <c r="D16" s="1"/>
      <c r="E16" s="38" t="str">
        <f t="shared" si="0"/>
        <v>Totale</v>
      </c>
      <c r="F16" s="43">
        <f aca="true" t="shared" si="6" ref="F16:N16">SUM(F6:F14)</f>
        <v>5752.959224893216</v>
      </c>
      <c r="G16" s="43">
        <f t="shared" si="6"/>
        <v>546.0327774214737</v>
      </c>
      <c r="H16" s="43">
        <f t="shared" si="6"/>
        <v>229.40040892472845</v>
      </c>
      <c r="I16" s="43">
        <f t="shared" si="6"/>
        <v>91.64130564099881</v>
      </c>
      <c r="J16" s="43">
        <f t="shared" si="6"/>
        <v>56.64243367404666</v>
      </c>
      <c r="K16" s="43">
        <f t="shared" si="6"/>
        <v>26.564639998620628</v>
      </c>
      <c r="L16" s="43">
        <f t="shared" si="6"/>
        <v>14.365839479992761</v>
      </c>
      <c r="M16" s="43">
        <f t="shared" si="6"/>
        <v>8.42594388005644</v>
      </c>
      <c r="N16" s="43">
        <f t="shared" si="6"/>
        <v>4.507438536846413</v>
      </c>
      <c r="O16" s="44">
        <f>+SUM(F16:N16)</f>
        <v>6730.54001244998</v>
      </c>
    </row>
    <row r="18" spans="5:10" ht="13.5" thickBot="1">
      <c r="E18" s="84" t="s">
        <v>40</v>
      </c>
      <c r="F18" s="84"/>
      <c r="G18" s="84"/>
      <c r="H18" s="84"/>
      <c r="I18" s="84"/>
      <c r="J18" s="84"/>
    </row>
    <row r="19" spans="2:15" ht="13.5" thickBot="1">
      <c r="B19" s="95" t="s">
        <v>35</v>
      </c>
      <c r="C19" s="96"/>
      <c r="E19" s="85" t="s">
        <v>8</v>
      </c>
      <c r="F19" s="88" t="s">
        <v>39</v>
      </c>
      <c r="G19" s="89"/>
      <c r="H19" s="89"/>
      <c r="I19" s="89"/>
      <c r="J19" s="89"/>
      <c r="K19" s="89"/>
      <c r="L19" s="89"/>
      <c r="M19" s="89"/>
      <c r="N19" s="89"/>
      <c r="O19" s="90" t="s">
        <v>3</v>
      </c>
    </row>
    <row r="20" spans="2:15" ht="12.75">
      <c r="B20" s="82" t="s">
        <v>36</v>
      </c>
      <c r="C20" s="98" t="s">
        <v>37</v>
      </c>
      <c r="E20" s="86"/>
      <c r="F20" s="93" t="s">
        <v>7</v>
      </c>
      <c r="G20" s="94"/>
      <c r="H20" s="94"/>
      <c r="I20" s="94"/>
      <c r="J20" s="94"/>
      <c r="K20" s="94"/>
      <c r="L20" s="94"/>
      <c r="M20" s="94"/>
      <c r="N20" s="94"/>
      <c r="O20" s="91"/>
    </row>
    <row r="21" spans="2:15" ht="13.5" thickBot="1">
      <c r="B21" s="97"/>
      <c r="C21" s="99"/>
      <c r="E21" s="87"/>
      <c r="F21" s="32">
        <v>2007</v>
      </c>
      <c r="G21" s="31">
        <v>2008</v>
      </c>
      <c r="H21" s="31">
        <v>2009</v>
      </c>
      <c r="I21" s="31">
        <v>2010</v>
      </c>
      <c r="J21" s="31">
        <v>2011</v>
      </c>
      <c r="K21" s="31">
        <v>2012</v>
      </c>
      <c r="L21" s="31">
        <v>2013</v>
      </c>
      <c r="M21" s="31">
        <v>2014</v>
      </c>
      <c r="N21" s="31">
        <v>2015</v>
      </c>
      <c r="O21" s="92"/>
    </row>
    <row r="22" spans="1:15" ht="12.75">
      <c r="A22" s="29" t="str">
        <f>+A6</f>
        <v>1998 e prec.</v>
      </c>
      <c r="B22" s="69">
        <f>+'Modello cadenza sinistri'!Z61</f>
        <v>-0.49603174603174605</v>
      </c>
      <c r="C22" s="57">
        <f>+'Modello cadenza sinistri'!Z25</f>
        <v>-0.2640958768007948</v>
      </c>
      <c r="E22" s="34" t="str">
        <f aca="true" t="shared" si="7" ref="E22:E30">+A22</f>
        <v>1998 e prec.</v>
      </c>
      <c r="F22" s="39">
        <f>+F6*B22</f>
        <v>-1.4230569458872415</v>
      </c>
      <c r="G22" s="39"/>
      <c r="H22" s="39"/>
      <c r="I22" s="39"/>
      <c r="J22" s="39"/>
      <c r="K22" s="39"/>
      <c r="L22" s="39"/>
      <c r="M22" s="39"/>
      <c r="N22" s="39"/>
      <c r="O22" s="40">
        <f aca="true" t="shared" si="8" ref="O22:O30">+SUM(F22:N22)</f>
        <v>-1.4230569458872415</v>
      </c>
    </row>
    <row r="23" spans="1:15" ht="12.75">
      <c r="A23" s="29">
        <f aca="true" t="shared" si="9" ref="A23:A30">+A7</f>
        <v>1999</v>
      </c>
      <c r="B23" s="30">
        <f>+'Modello cadenza sinistri'!Z62</f>
        <v>-0.5833333333333333</v>
      </c>
      <c r="C23" s="57">
        <f>+'Modello cadenza sinistri'!Z26</f>
        <v>-0.38394538606403017</v>
      </c>
      <c r="E23" s="34">
        <f t="shared" si="7"/>
        <v>1999</v>
      </c>
      <c r="F23" s="39">
        <f aca="true" t="shared" si="10" ref="F23:F30">+F7*B23</f>
        <v>-1.4302123655883285</v>
      </c>
      <c r="G23" s="39">
        <f aca="true" t="shared" si="11" ref="G23:G29">+(G7+F71)*C22</f>
        <v>-0.9176466146204517</v>
      </c>
      <c r="H23" s="39"/>
      <c r="I23" s="39"/>
      <c r="J23" s="39"/>
      <c r="K23" s="39"/>
      <c r="L23" s="39"/>
      <c r="M23" s="39"/>
      <c r="N23" s="39"/>
      <c r="O23" s="40">
        <f t="shared" si="8"/>
        <v>-2.3478589802087804</v>
      </c>
    </row>
    <row r="24" spans="1:15" ht="12.75">
      <c r="A24" s="29">
        <f t="shared" si="9"/>
        <v>2000</v>
      </c>
      <c r="B24" s="30">
        <f>+'Modello cadenza sinistri'!Z63</f>
        <v>-0.275</v>
      </c>
      <c r="C24" s="57">
        <f>+'Modello cadenza sinistri'!Z27</f>
        <v>-0.22364362026596024</v>
      </c>
      <c r="E24" s="34">
        <f t="shared" si="7"/>
        <v>2000</v>
      </c>
      <c r="F24" s="39">
        <f t="shared" si="10"/>
        <v>-1.1565258971316768</v>
      </c>
      <c r="G24" s="39">
        <f t="shared" si="11"/>
        <v>-1.864602002158912</v>
      </c>
      <c r="H24" s="39">
        <f aca="true" t="shared" si="12" ref="H24:H30">+(H8+G72)*C22</f>
        <v>-1.4969155816962085</v>
      </c>
      <c r="I24" s="39"/>
      <c r="J24" s="39"/>
      <c r="K24" s="39"/>
      <c r="L24" s="39"/>
      <c r="M24" s="39"/>
      <c r="N24" s="39"/>
      <c r="O24" s="40">
        <f t="shared" si="8"/>
        <v>-4.5180434809867975</v>
      </c>
    </row>
    <row r="25" spans="1:15" ht="12.75">
      <c r="A25" s="29">
        <f t="shared" si="9"/>
        <v>2001</v>
      </c>
      <c r="B25" s="30">
        <f>+'Modello cadenza sinistri'!Z64</f>
        <v>-0.28030303030303033</v>
      </c>
      <c r="C25" s="57">
        <f>+'Modello cadenza sinistri'!Z28</f>
        <v>-0.14191007170580883</v>
      </c>
      <c r="E25" s="34">
        <f t="shared" si="7"/>
        <v>2001</v>
      </c>
      <c r="F25" s="39">
        <f t="shared" si="10"/>
        <v>-2.784817364836193</v>
      </c>
      <c r="G25" s="39">
        <f t="shared" si="11"/>
        <v>-1.984163523902048</v>
      </c>
      <c r="H25" s="39">
        <f t="shared" si="12"/>
        <v>-2.871296530890909</v>
      </c>
      <c r="I25" s="39">
        <f aca="true" t="shared" si="13" ref="I25:I30">+(I9+H73)*C22</f>
        <v>-1.8631163373901554</v>
      </c>
      <c r="J25" s="39"/>
      <c r="K25" s="39"/>
      <c r="L25" s="39"/>
      <c r="M25" s="39"/>
      <c r="N25" s="39"/>
      <c r="O25" s="40">
        <f t="shared" si="8"/>
        <v>-9.503393757019305</v>
      </c>
    </row>
    <row r="26" spans="1:15" ht="12.75">
      <c r="A26" s="29">
        <f t="shared" si="9"/>
        <v>2002</v>
      </c>
      <c r="B26" s="30">
        <f>+'Modello cadenza sinistri'!Z65</f>
        <v>-0.37115384615384617</v>
      </c>
      <c r="C26" s="57">
        <f>+'Modello cadenza sinistri'!Z29</f>
        <v>-0.100909611498398</v>
      </c>
      <c r="E26" s="34">
        <f t="shared" si="7"/>
        <v>2002</v>
      </c>
      <c r="F26" s="39">
        <f t="shared" si="10"/>
        <v>-11.070156203858058</v>
      </c>
      <c r="G26" s="39">
        <f t="shared" si="11"/>
        <v>-3.222294487102543</v>
      </c>
      <c r="H26" s="39">
        <f t="shared" si="12"/>
        <v>-4.0647636979486395</v>
      </c>
      <c r="I26" s="39">
        <f t="shared" si="13"/>
        <v>-4.963059838690162</v>
      </c>
      <c r="J26" s="39">
        <f>+(J10+I74)*C22</f>
        <v>-2.728606474929281</v>
      </c>
      <c r="K26" s="39"/>
      <c r="L26" s="39"/>
      <c r="M26" s="39"/>
      <c r="N26" s="39"/>
      <c r="O26" s="40">
        <f t="shared" si="8"/>
        <v>-26.048880702528685</v>
      </c>
    </row>
    <row r="27" spans="1:15" ht="12.75">
      <c r="A27" s="29">
        <f t="shared" si="9"/>
        <v>2003</v>
      </c>
      <c r="B27" s="30">
        <f>+'Modello cadenza sinistri'!Z66</f>
        <v>-0.24294962003940332</v>
      </c>
      <c r="C27" s="57">
        <f>+'Modello cadenza sinistri'!Z30</f>
        <v>-0.09074971878376661</v>
      </c>
      <c r="E27" s="34">
        <f t="shared" si="7"/>
        <v>2003</v>
      </c>
      <c r="F27" s="39">
        <f t="shared" si="10"/>
        <v>-8.455908611794657</v>
      </c>
      <c r="G27" s="39">
        <f t="shared" si="11"/>
        <v>-4.161021286544107</v>
      </c>
      <c r="H27" s="39">
        <f t="shared" si="12"/>
        <v>-4.9121802234970735</v>
      </c>
      <c r="I27" s="39">
        <f t="shared" si="13"/>
        <v>-5.579649012657785</v>
      </c>
      <c r="J27" s="39">
        <f>+(J11+I75)*C23</f>
        <v>-6.32992421018828</v>
      </c>
      <c r="K27" s="39">
        <f>+(K11+J75)*C22</f>
        <v>-3.1738931480341575</v>
      </c>
      <c r="L27" s="39"/>
      <c r="M27" s="39"/>
      <c r="N27" s="39"/>
      <c r="O27" s="40">
        <f t="shared" si="8"/>
        <v>-32.612576492716066</v>
      </c>
    </row>
    <row r="28" spans="1:15" ht="12.75">
      <c r="A28" s="29">
        <f t="shared" si="9"/>
        <v>2004</v>
      </c>
      <c r="B28" s="30">
        <f>+'Modello cadenza sinistri'!Z67</f>
        <v>-0.17313800044732722</v>
      </c>
      <c r="C28" s="57">
        <f>+'Modello cadenza sinistri'!Z31</f>
        <v>-0.0617617750395295</v>
      </c>
      <c r="E28" s="34">
        <f t="shared" si="7"/>
        <v>2004</v>
      </c>
      <c r="F28" s="39">
        <f t="shared" si="10"/>
        <v>-26.757582077649186</v>
      </c>
      <c r="G28" s="39">
        <f t="shared" si="11"/>
        <v>-7.315818095943604</v>
      </c>
      <c r="H28" s="39">
        <f t="shared" si="12"/>
        <v>-7.650397060533823</v>
      </c>
      <c r="I28" s="39">
        <f t="shared" si="13"/>
        <v>-7.702912555618077</v>
      </c>
      <c r="J28" s="39">
        <f>+(J12+I76)*C24</f>
        <v>-8.147592546117496</v>
      </c>
      <c r="K28" s="39">
        <f>+(K12+J76)*C23</f>
        <v>-8.719880428609244</v>
      </c>
      <c r="L28" s="39">
        <f>+(L12+K76)*C22</f>
        <v>-4.015062993461444</v>
      </c>
      <c r="M28" s="39"/>
      <c r="N28" s="39"/>
      <c r="O28" s="40">
        <f t="shared" si="8"/>
        <v>-70.30924575793287</v>
      </c>
    </row>
    <row r="29" spans="1:15" ht="12.75">
      <c r="A29" s="29">
        <f t="shared" si="9"/>
        <v>2005</v>
      </c>
      <c r="B29" s="30">
        <f>+'Modello cadenza sinistri'!Z68</f>
        <v>-0.19731822310037836</v>
      </c>
      <c r="C29" s="57">
        <f>+'Modello cadenza sinistri'!Z32</f>
        <v>-0.10058751651560088</v>
      </c>
      <c r="E29" s="34">
        <f t="shared" si="7"/>
        <v>2005</v>
      </c>
      <c r="F29" s="39">
        <f t="shared" si="10"/>
        <v>-66.00029702348306</v>
      </c>
      <c r="G29" s="39">
        <f t="shared" si="11"/>
        <v>-18.27823311799666</v>
      </c>
      <c r="H29" s="39">
        <f t="shared" si="12"/>
        <v>-16.425235771872256</v>
      </c>
      <c r="I29" s="39">
        <f t="shared" si="13"/>
        <v>-12.833366643688267</v>
      </c>
      <c r="J29" s="39">
        <f>+(J13+I77)*C25</f>
        <v>-11.51732318881102</v>
      </c>
      <c r="K29" s="39">
        <f>+(K13+J77)*C24</f>
        <v>-11.436226953542853</v>
      </c>
      <c r="L29" s="39">
        <f>+(L13+K77)*C23</f>
        <v>-11.543149493869427</v>
      </c>
      <c r="M29" s="39">
        <f>+(M13+L77)*C22</f>
        <v>-4.811199019783097</v>
      </c>
      <c r="N29" s="39"/>
      <c r="O29" s="40">
        <f t="shared" si="8"/>
        <v>-152.84503121304664</v>
      </c>
    </row>
    <row r="30" spans="1:15" ht="12.75">
      <c r="A30" s="29">
        <f t="shared" si="9"/>
        <v>2006</v>
      </c>
      <c r="B30" s="30">
        <f>+'Modello cadenza sinistri'!Z69</f>
        <v>-0.20104847938613796</v>
      </c>
      <c r="C30" s="57">
        <f>+'Modello cadenza sinistri'!Z33</f>
        <v>-0.20104847938613796</v>
      </c>
      <c r="E30" s="35">
        <f t="shared" si="7"/>
        <v>2006</v>
      </c>
      <c r="F30" s="41">
        <f t="shared" si="10"/>
        <v>-1041.3979608100792</v>
      </c>
      <c r="G30" s="41">
        <f>+(G14+F78)*C29</f>
        <v>-163.291787033295</v>
      </c>
      <c r="H30" s="41">
        <f t="shared" si="12"/>
        <v>-56.066669148924895</v>
      </c>
      <c r="I30" s="41">
        <f t="shared" si="13"/>
        <v>-43.33371795824384</v>
      </c>
      <c r="J30" s="41">
        <f>+(J14+I78)*C26</f>
        <v>-28.355578490475548</v>
      </c>
      <c r="K30" s="41">
        <f>+(K14+J78)*C25</f>
        <v>-23.066964927521397</v>
      </c>
      <c r="L30" s="41">
        <f>+(L14+K78)*C24</f>
        <v>-21.485496073722747</v>
      </c>
      <c r="M30" s="41">
        <f>+(M14+L78)*C23</f>
        <v>-20.275305286685843</v>
      </c>
      <c r="N30" s="41">
        <f>+(N14+M78)*C22</f>
        <v>-7.368232814640226</v>
      </c>
      <c r="O30" s="42">
        <f t="shared" si="8"/>
        <v>-1404.6417125435887</v>
      </c>
    </row>
    <row r="31" spans="2:15" ht="12.75">
      <c r="B31" s="68"/>
      <c r="C31" s="11"/>
      <c r="E31" s="36"/>
      <c r="F31" s="17"/>
      <c r="G31" s="17"/>
      <c r="H31" s="17"/>
      <c r="I31" s="17"/>
      <c r="J31" s="17"/>
      <c r="K31" s="17"/>
      <c r="L31" s="17"/>
      <c r="M31" s="17"/>
      <c r="N31" s="17"/>
      <c r="O31" s="46"/>
    </row>
    <row r="32" spans="1:15" ht="13.5" thickBot="1">
      <c r="A32" s="29" t="str">
        <f>+A16</f>
        <v>Totale</v>
      </c>
      <c r="B32" s="67"/>
      <c r="C32" s="66"/>
      <c r="E32" s="38" t="str">
        <f>+A32</f>
        <v>Totale</v>
      </c>
      <c r="F32" s="43">
        <f aca="true" t="shared" si="14" ref="F32:N32">SUM(F22:F30)</f>
        <v>-1160.4765173003077</v>
      </c>
      <c r="G32" s="43">
        <f t="shared" si="14"/>
        <v>-201.03556616156334</v>
      </c>
      <c r="H32" s="43">
        <f t="shared" si="14"/>
        <v>-93.48745801536381</v>
      </c>
      <c r="I32" s="43">
        <f t="shared" si="14"/>
        <v>-76.2758223462883</v>
      </c>
      <c r="J32" s="43">
        <f t="shared" si="14"/>
        <v>-57.079024910521625</v>
      </c>
      <c r="K32" s="43">
        <f t="shared" si="14"/>
        <v>-46.39696545770765</v>
      </c>
      <c r="L32" s="43">
        <f t="shared" si="14"/>
        <v>-37.04370856105362</v>
      </c>
      <c r="M32" s="43">
        <f t="shared" si="14"/>
        <v>-25.08650430646894</v>
      </c>
      <c r="N32" s="43">
        <f t="shared" si="14"/>
        <v>-7.368232814640226</v>
      </c>
      <c r="O32" s="44">
        <f>+SUM(F32:N32)</f>
        <v>-1704.249799873915</v>
      </c>
    </row>
    <row r="34" spans="5:10" ht="13.5" thickBot="1">
      <c r="E34" s="84" t="s">
        <v>41</v>
      </c>
      <c r="F34" s="84"/>
      <c r="G34" s="84"/>
      <c r="H34" s="84"/>
      <c r="I34" s="84"/>
      <c r="J34" s="84"/>
    </row>
    <row r="35" spans="5:15" ht="12.75">
      <c r="E35" s="85" t="s">
        <v>8</v>
      </c>
      <c r="F35" s="88" t="s">
        <v>42</v>
      </c>
      <c r="G35" s="89"/>
      <c r="H35" s="89"/>
      <c r="I35" s="89"/>
      <c r="J35" s="89"/>
      <c r="K35" s="89"/>
      <c r="L35" s="89"/>
      <c r="M35" s="89"/>
      <c r="N35" s="89"/>
      <c r="O35" s="90" t="s">
        <v>3</v>
      </c>
    </row>
    <row r="36" spans="5:15" ht="12.75">
      <c r="E36" s="86"/>
      <c r="F36" s="93" t="s">
        <v>7</v>
      </c>
      <c r="G36" s="94"/>
      <c r="H36" s="94"/>
      <c r="I36" s="94"/>
      <c r="J36" s="94"/>
      <c r="K36" s="94"/>
      <c r="L36" s="94"/>
      <c r="M36" s="94"/>
      <c r="N36" s="94"/>
      <c r="O36" s="91"/>
    </row>
    <row r="37" spans="5:15" ht="12.75">
      <c r="E37" s="87"/>
      <c r="F37" s="32">
        <v>2007</v>
      </c>
      <c r="G37" s="31">
        <v>2008</v>
      </c>
      <c r="H37" s="31">
        <v>2009</v>
      </c>
      <c r="I37" s="31">
        <v>2010</v>
      </c>
      <c r="J37" s="31">
        <v>2011</v>
      </c>
      <c r="K37" s="31">
        <v>2012</v>
      </c>
      <c r="L37" s="31">
        <v>2013</v>
      </c>
      <c r="M37" s="31">
        <v>2014</v>
      </c>
      <c r="N37" s="31">
        <v>2015</v>
      </c>
      <c r="O37" s="92"/>
    </row>
    <row r="38" spans="5:15" ht="12.75">
      <c r="E38" s="34" t="str">
        <f>+E22</f>
        <v>1998 e prec.</v>
      </c>
      <c r="F38" s="39">
        <f>+F6+F22</f>
        <v>1.4458258570214373</v>
      </c>
      <c r="G38" s="39"/>
      <c r="H38" s="39"/>
      <c r="I38" s="39"/>
      <c r="J38" s="39"/>
      <c r="K38" s="39"/>
      <c r="L38" s="39"/>
      <c r="M38" s="39"/>
      <c r="N38" s="39"/>
      <c r="O38" s="40">
        <f aca="true" t="shared" si="15" ref="O38:O46">+SUM(F38:N38)</f>
        <v>1.4458258570214373</v>
      </c>
    </row>
    <row r="39" spans="5:15" ht="12.75">
      <c r="E39" s="34">
        <f aca="true" t="shared" si="16" ref="E39:E48">+E23</f>
        <v>1999</v>
      </c>
      <c r="F39" s="39">
        <f aca="true" t="shared" si="17" ref="F39:F46">+F7+F23</f>
        <v>1.0215802611345208</v>
      </c>
      <c r="G39" s="39">
        <f aca="true" t="shared" si="18" ref="G39:H45">+G7+G23+F71</f>
        <v>2.5570256359903536</v>
      </c>
      <c r="H39" s="39"/>
      <c r="I39" s="39"/>
      <c r="J39" s="39"/>
      <c r="K39" s="39"/>
      <c r="L39" s="39"/>
      <c r="M39" s="39"/>
      <c r="N39" s="39"/>
      <c r="O39" s="40">
        <f t="shared" si="15"/>
        <v>3.5786058971248744</v>
      </c>
    </row>
    <row r="40" spans="5:15" ht="12.75">
      <c r="E40" s="34">
        <f t="shared" si="16"/>
        <v>2000</v>
      </c>
      <c r="F40" s="39">
        <f t="shared" si="17"/>
        <v>3.0490228197107836</v>
      </c>
      <c r="G40" s="39">
        <f t="shared" si="18"/>
        <v>2.991823077651669</v>
      </c>
      <c r="H40" s="39">
        <f t="shared" si="18"/>
        <v>4.171160723884732</v>
      </c>
      <c r="I40" s="39"/>
      <c r="J40" s="39"/>
      <c r="K40" s="39"/>
      <c r="L40" s="39"/>
      <c r="M40" s="39"/>
      <c r="N40" s="39"/>
      <c r="O40" s="40">
        <f t="shared" si="15"/>
        <v>10.212006621247184</v>
      </c>
    </row>
    <row r="41" spans="5:15" ht="12.75">
      <c r="E41" s="34">
        <f t="shared" si="16"/>
        <v>2001</v>
      </c>
      <c r="F41" s="39">
        <f t="shared" si="17"/>
        <v>7.150206747552387</v>
      </c>
      <c r="G41" s="39">
        <f t="shared" si="18"/>
        <v>6.887824514667761</v>
      </c>
      <c r="H41" s="39">
        <f t="shared" si="18"/>
        <v>4.6071017911351975</v>
      </c>
      <c r="I41" s="39">
        <f aca="true" t="shared" si="19" ref="I41:I46">+I9+I25+H73</f>
        <v>5.191580464239532</v>
      </c>
      <c r="J41" s="39"/>
      <c r="K41" s="39"/>
      <c r="L41" s="39"/>
      <c r="M41" s="39"/>
      <c r="N41" s="39"/>
      <c r="O41" s="40">
        <f t="shared" si="15"/>
        <v>23.836713517594877</v>
      </c>
    </row>
    <row r="42" spans="5:15" ht="12.75">
      <c r="E42" s="34">
        <f t="shared" si="16"/>
        <v>2002</v>
      </c>
      <c r="F42" s="39">
        <f t="shared" si="17"/>
        <v>18.75617139202894</v>
      </c>
      <c r="G42" s="39">
        <f t="shared" si="18"/>
        <v>19.48430024834811</v>
      </c>
      <c r="H42" s="39">
        <f t="shared" si="18"/>
        <v>14.110419180573732</v>
      </c>
      <c r="I42" s="39">
        <f t="shared" si="19"/>
        <v>7.963413609964531</v>
      </c>
      <c r="J42" s="39">
        <f>+J10+J26+I74</f>
        <v>7.603271886759209</v>
      </c>
      <c r="K42" s="39"/>
      <c r="L42" s="39"/>
      <c r="M42" s="39"/>
      <c r="N42" s="39"/>
      <c r="O42" s="40">
        <f t="shared" si="15"/>
        <v>67.91757631767452</v>
      </c>
    </row>
    <row r="43" spans="5:15" ht="12.75">
      <c r="E43" s="34">
        <f t="shared" si="16"/>
        <v>2003</v>
      </c>
      <c r="F43" s="39">
        <f t="shared" si="17"/>
        <v>26.349285199264678</v>
      </c>
      <c r="G43" s="39">
        <f t="shared" si="18"/>
        <v>37.07411206455561</v>
      </c>
      <c r="H43" s="39">
        <f t="shared" si="18"/>
        <v>29.702559692077237</v>
      </c>
      <c r="I43" s="39">
        <f t="shared" si="19"/>
        <v>19.369191495389728</v>
      </c>
      <c r="J43" s="39">
        <f>+J11+J27+I75</f>
        <v>10.156598196237109</v>
      </c>
      <c r="K43" s="39">
        <f>+K11+K27+J75</f>
        <v>8.844064824207102</v>
      </c>
      <c r="L43" s="39"/>
      <c r="M43" s="39"/>
      <c r="N43" s="39"/>
      <c r="O43" s="40">
        <f t="shared" si="15"/>
        <v>131.49581147173146</v>
      </c>
    </row>
    <row r="44" spans="5:15" ht="12.75">
      <c r="E44" s="34">
        <f t="shared" si="16"/>
        <v>2004</v>
      </c>
      <c r="F44" s="39">
        <f t="shared" si="17"/>
        <v>127.78724348645044</v>
      </c>
      <c r="G44" s="39">
        <f t="shared" si="18"/>
        <v>73.29950715233984</v>
      </c>
      <c r="H44" s="39">
        <f t="shared" si="18"/>
        <v>68.16395745866159</v>
      </c>
      <c r="I44" s="39">
        <f t="shared" si="19"/>
        <v>46.577326070339666</v>
      </c>
      <c r="J44" s="39">
        <f>+J12+J28+I76</f>
        <v>28.28354971686439</v>
      </c>
      <c r="K44" s="39">
        <f>+K12+K28+J76</f>
        <v>13.991371601269401</v>
      </c>
      <c r="L44" s="39">
        <f>+L12+L28+K76</f>
        <v>11.187987664122165</v>
      </c>
      <c r="M44" s="39"/>
      <c r="N44" s="39"/>
      <c r="O44" s="40">
        <f t="shared" si="15"/>
        <v>369.2909431500475</v>
      </c>
    </row>
    <row r="45" spans="5:15" ht="12.75">
      <c r="E45" s="34">
        <f t="shared" si="16"/>
        <v>2005</v>
      </c>
      <c r="F45" s="39">
        <f t="shared" si="17"/>
        <v>268.48627997101914</v>
      </c>
      <c r="G45" s="39">
        <f t="shared" si="18"/>
        <v>277.66910819947697</v>
      </c>
      <c r="H45" s="39">
        <f t="shared" si="18"/>
        <v>164.5696586697226</v>
      </c>
      <c r="I45" s="39">
        <f t="shared" si="19"/>
        <v>114.34348453160342</v>
      </c>
      <c r="J45" s="39">
        <f>+J13+J29+I77</f>
        <v>69.64198460639165</v>
      </c>
      <c r="K45" s="39">
        <f>+K13+K29+J77</f>
        <v>39.69971396863827</v>
      </c>
      <c r="L45" s="39">
        <f>+L13+L29+K77</f>
        <v>18.52141154227853</v>
      </c>
      <c r="M45" s="39">
        <f>+M13+M29+L77</f>
        <v>13.40642360297425</v>
      </c>
      <c r="N45" s="39"/>
      <c r="O45" s="40">
        <f t="shared" si="15"/>
        <v>966.3380650921047</v>
      </c>
    </row>
    <row r="46" spans="5:15" ht="12.75">
      <c r="E46" s="35">
        <f t="shared" si="16"/>
        <v>2006</v>
      </c>
      <c r="F46" s="41">
        <f t="shared" si="17"/>
        <v>4138.4370918587265</v>
      </c>
      <c r="G46" s="41">
        <f>+G14+G30+F78</f>
        <v>1460.0884562593092</v>
      </c>
      <c r="H46" s="41">
        <f>+H14+H30+G78</f>
        <v>851.7224789615439</v>
      </c>
      <c r="I46" s="41">
        <f t="shared" si="19"/>
        <v>434.1742957194295</v>
      </c>
      <c r="J46" s="41">
        <f>+J14+J30+I78</f>
        <v>252.64420011758804</v>
      </c>
      <c r="K46" s="41">
        <f>+K14+K30+J78</f>
        <v>139.47939031173956</v>
      </c>
      <c r="L46" s="41">
        <f>+L14+L30+K78</f>
        <v>74.58474303335254</v>
      </c>
      <c r="M46" s="41">
        <f>+M14+M30+L78</f>
        <v>32.532479420758335</v>
      </c>
      <c r="N46" s="41">
        <f>+N14+N30+M78</f>
        <v>20.53160759141813</v>
      </c>
      <c r="O46" s="42">
        <f t="shared" si="15"/>
        <v>7404.194743273865</v>
      </c>
    </row>
    <row r="47" spans="5:15" ht="12.75">
      <c r="E47" s="36"/>
      <c r="F47" s="17"/>
      <c r="G47" s="17"/>
      <c r="H47" s="17"/>
      <c r="I47" s="17"/>
      <c r="J47" s="17"/>
      <c r="K47" s="17"/>
      <c r="L47" s="17"/>
      <c r="M47" s="17"/>
      <c r="N47" s="17"/>
      <c r="O47" s="46"/>
    </row>
    <row r="48" spans="5:15" ht="13.5" thickBot="1">
      <c r="E48" s="38" t="str">
        <f t="shared" si="16"/>
        <v>Totale</v>
      </c>
      <c r="F48" s="43">
        <f aca="true" t="shared" si="20" ref="F48:N48">SUM(F38:F46)</f>
        <v>4592.482707592909</v>
      </c>
      <c r="G48" s="43">
        <f t="shared" si="20"/>
        <v>1880.0521571523395</v>
      </c>
      <c r="H48" s="43">
        <f t="shared" si="20"/>
        <v>1137.047336477599</v>
      </c>
      <c r="I48" s="43">
        <f t="shared" si="20"/>
        <v>627.6192918909663</v>
      </c>
      <c r="J48" s="43">
        <f t="shared" si="20"/>
        <v>368.32960452384043</v>
      </c>
      <c r="K48" s="43">
        <f t="shared" si="20"/>
        <v>202.01454070585433</v>
      </c>
      <c r="L48" s="43">
        <f t="shared" si="20"/>
        <v>104.29414223975323</v>
      </c>
      <c r="M48" s="43">
        <f t="shared" si="20"/>
        <v>45.938903023732585</v>
      </c>
      <c r="N48" s="43">
        <f t="shared" si="20"/>
        <v>20.53160759141813</v>
      </c>
      <c r="O48" s="44">
        <f>+SUM(F48:N48)</f>
        <v>8978.31029119841</v>
      </c>
    </row>
    <row r="50" spans="5:10" ht="13.5" thickBot="1">
      <c r="E50" s="84" t="s">
        <v>43</v>
      </c>
      <c r="F50" s="84"/>
      <c r="G50" s="84"/>
      <c r="H50" s="84"/>
      <c r="I50" s="84"/>
      <c r="J50" s="84"/>
    </row>
    <row r="51" spans="2:15" ht="13.5" thickBot="1">
      <c r="B51" s="95" t="s">
        <v>35</v>
      </c>
      <c r="C51" s="96"/>
      <c r="E51" s="85" t="s">
        <v>8</v>
      </c>
      <c r="F51" s="88" t="s">
        <v>9</v>
      </c>
      <c r="G51" s="89"/>
      <c r="H51" s="89"/>
      <c r="I51" s="89"/>
      <c r="J51" s="89"/>
      <c r="K51" s="89"/>
      <c r="L51" s="89"/>
      <c r="M51" s="89"/>
      <c r="N51" s="89"/>
      <c r="O51" s="90" t="s">
        <v>3</v>
      </c>
    </row>
    <row r="52" spans="2:15" ht="12.75">
      <c r="B52" s="82" t="s">
        <v>36</v>
      </c>
      <c r="C52" s="98" t="s">
        <v>37</v>
      </c>
      <c r="E52" s="86"/>
      <c r="F52" s="93" t="s">
        <v>7</v>
      </c>
      <c r="G52" s="94"/>
      <c r="H52" s="94"/>
      <c r="I52" s="94"/>
      <c r="J52" s="94"/>
      <c r="K52" s="94"/>
      <c r="L52" s="94"/>
      <c r="M52" s="94"/>
      <c r="N52" s="94"/>
      <c r="O52" s="91"/>
    </row>
    <row r="53" spans="2:15" ht="13.5" thickBot="1">
      <c r="B53" s="97"/>
      <c r="C53" s="99"/>
      <c r="E53" s="87"/>
      <c r="F53" s="32">
        <v>2007</v>
      </c>
      <c r="G53" s="31">
        <v>2008</v>
      </c>
      <c r="H53" s="31">
        <v>2009</v>
      </c>
      <c r="I53" s="31">
        <v>2010</v>
      </c>
      <c r="J53" s="31">
        <v>2011</v>
      </c>
      <c r="K53" s="31">
        <v>2012</v>
      </c>
      <c r="L53" s="31">
        <v>2013</v>
      </c>
      <c r="M53" s="31">
        <v>2014</v>
      </c>
      <c r="N53" s="31">
        <v>2015</v>
      </c>
      <c r="O53" s="92"/>
    </row>
    <row r="54" spans="1:15" ht="12.75">
      <c r="A54" s="29" t="str">
        <f>+A22</f>
        <v>1998 e prec.</v>
      </c>
      <c r="B54" s="70">
        <v>1</v>
      </c>
      <c r="C54" s="71">
        <v>1</v>
      </c>
      <c r="E54" s="34" t="str">
        <f>+E38</f>
        <v>1998 e prec.</v>
      </c>
      <c r="F54" s="39">
        <f aca="true" t="shared" si="21" ref="F54:F61">+F38*B54</f>
        <v>1.4458258570214373</v>
      </c>
      <c r="G54" s="39"/>
      <c r="H54" s="39"/>
      <c r="I54" s="39"/>
      <c r="J54" s="39"/>
      <c r="K54" s="39"/>
      <c r="L54" s="39"/>
      <c r="M54" s="39"/>
      <c r="N54" s="39"/>
      <c r="O54" s="40">
        <f aca="true" t="shared" si="22" ref="O54:O62">+SUM(F54:N54)</f>
        <v>1.4458258570214373</v>
      </c>
    </row>
    <row r="55" spans="1:15" ht="12.75">
      <c r="A55" s="29">
        <f aca="true" t="shared" si="23" ref="A55:A64">+A23</f>
        <v>1999</v>
      </c>
      <c r="B55" s="30">
        <f>+'Modello cadenza sinistri'!Z80</f>
        <v>0.6666666666666666</v>
      </c>
      <c r="C55" s="57">
        <f>+'Modello cadenza sinistri'!Z44</f>
        <v>0.28095238095238095</v>
      </c>
      <c r="E55" s="34">
        <f aca="true" t="shared" si="24" ref="E55:E64">+E39</f>
        <v>1999</v>
      </c>
      <c r="F55" s="39">
        <f t="shared" si="21"/>
        <v>0.6810535074230138</v>
      </c>
      <c r="G55" s="39">
        <f aca="true" t="shared" si="25" ref="G55:G61">+G39*C54</f>
        <v>2.5570256359903536</v>
      </c>
      <c r="H55" s="39"/>
      <c r="I55" s="39"/>
      <c r="J55" s="39"/>
      <c r="K55" s="39"/>
      <c r="L55" s="39"/>
      <c r="M55" s="39"/>
      <c r="N55" s="39"/>
      <c r="O55" s="40">
        <f t="shared" si="22"/>
        <v>3.2380791434133673</v>
      </c>
    </row>
    <row r="56" spans="1:15" ht="12.75">
      <c r="A56" s="29">
        <f t="shared" si="23"/>
        <v>2000</v>
      </c>
      <c r="B56" s="30">
        <f>+'Modello cadenza sinistri'!Z81</f>
        <v>0.30952380952380953</v>
      </c>
      <c r="C56" s="57">
        <f>+'Modello cadenza sinistri'!Z45</f>
        <v>0.3392524452724732</v>
      </c>
      <c r="E56" s="34">
        <f t="shared" si="24"/>
        <v>2000</v>
      </c>
      <c r="F56" s="39">
        <f t="shared" si="21"/>
        <v>0.9437451584819092</v>
      </c>
      <c r="G56" s="39">
        <f t="shared" si="25"/>
        <v>0.8405598170545165</v>
      </c>
      <c r="H56" s="39">
        <f aca="true" t="shared" si="26" ref="H56:H61">+H40*C54</f>
        <v>4.171160723884732</v>
      </c>
      <c r="I56" s="39"/>
      <c r="J56" s="39"/>
      <c r="K56" s="39"/>
      <c r="L56" s="39"/>
      <c r="M56" s="39"/>
      <c r="N56" s="39"/>
      <c r="O56" s="40">
        <f t="shared" si="22"/>
        <v>5.955465699421158</v>
      </c>
    </row>
    <row r="57" spans="1:15" ht="12.75">
      <c r="A57" s="29">
        <f t="shared" si="23"/>
        <v>2001</v>
      </c>
      <c r="B57" s="30">
        <f>+'Modello cadenza sinistri'!Z82</f>
        <v>0.3850267379679144</v>
      </c>
      <c r="C57" s="57">
        <f>+'Modello cadenza sinistri'!Z46</f>
        <v>0.3498676775624061</v>
      </c>
      <c r="E57" s="34">
        <f t="shared" si="24"/>
        <v>2001</v>
      </c>
      <c r="F57" s="39">
        <f t="shared" si="21"/>
        <v>2.7530207798062665</v>
      </c>
      <c r="G57" s="39">
        <f t="shared" si="25"/>
        <v>2.336711309208724</v>
      </c>
      <c r="H57" s="39">
        <f t="shared" si="26"/>
        <v>1.2943762175094127</v>
      </c>
      <c r="I57" s="39">
        <f aca="true" t="shared" si="27" ref="I57:I62">+I41*C54</f>
        <v>5.191580464239532</v>
      </c>
      <c r="J57" s="39"/>
      <c r="K57" s="39"/>
      <c r="L57" s="39"/>
      <c r="M57" s="39"/>
      <c r="N57" s="39"/>
      <c r="O57" s="40">
        <f t="shared" si="22"/>
        <v>11.575688770763936</v>
      </c>
    </row>
    <row r="58" spans="1:15" ht="12.75">
      <c r="A58" s="29">
        <f t="shared" si="23"/>
        <v>2002</v>
      </c>
      <c r="B58" s="30">
        <f>+'Modello cadenza sinistri'!Z83</f>
        <v>0.4413533834586466</v>
      </c>
      <c r="C58" s="57">
        <f>+'Modello cadenza sinistri'!Z47</f>
        <v>0.403987913284846</v>
      </c>
      <c r="E58" s="34">
        <f t="shared" si="24"/>
        <v>2002</v>
      </c>
      <c r="F58" s="39">
        <f t="shared" si="21"/>
        <v>8.278099704602246</v>
      </c>
      <c r="G58" s="39">
        <f t="shared" si="25"/>
        <v>6.816926876818165</v>
      </c>
      <c r="H58" s="39">
        <f t="shared" si="26"/>
        <v>4.7869942108292465</v>
      </c>
      <c r="I58" s="39">
        <f t="shared" si="27"/>
        <v>2.2373400142281303</v>
      </c>
      <c r="J58" s="39">
        <f>+J42*C54</f>
        <v>7.603271886759209</v>
      </c>
      <c r="K58" s="39"/>
      <c r="L58" s="39"/>
      <c r="M58" s="39"/>
      <c r="N58" s="39"/>
      <c r="O58" s="40">
        <f t="shared" si="22"/>
        <v>29.722632693237</v>
      </c>
    </row>
    <row r="59" spans="1:15" ht="12.75">
      <c r="A59" s="29">
        <f t="shared" si="23"/>
        <v>2003</v>
      </c>
      <c r="B59" s="30">
        <f>+'Modello cadenza sinistri'!Z84</f>
        <v>0.5938237608182534</v>
      </c>
      <c r="C59" s="57">
        <f>+'Modello cadenza sinistri'!Z48</f>
        <v>0.42002450458129126</v>
      </c>
      <c r="E59" s="34">
        <f t="shared" si="24"/>
        <v>2003</v>
      </c>
      <c r="F59" s="39">
        <f t="shared" si="21"/>
        <v>15.646831631900092</v>
      </c>
      <c r="G59" s="39">
        <f t="shared" si="25"/>
        <v>14.977493169848353</v>
      </c>
      <c r="H59" s="39">
        <f t="shared" si="26"/>
        <v>10.391965577125799</v>
      </c>
      <c r="I59" s="39">
        <f t="shared" si="27"/>
        <v>6.571045577761757</v>
      </c>
      <c r="J59" s="39">
        <f>+J43*C55</f>
        <v>2.8535204456094734</v>
      </c>
      <c r="K59" s="39">
        <f>+K43*C54</f>
        <v>8.844064824207102</v>
      </c>
      <c r="L59" s="39"/>
      <c r="M59" s="39"/>
      <c r="N59" s="39"/>
      <c r="O59" s="40">
        <f t="shared" si="22"/>
        <v>59.28492122645258</v>
      </c>
    </row>
    <row r="60" spans="1:15" ht="12.75">
      <c r="A60" s="29">
        <f t="shared" si="23"/>
        <v>2004</v>
      </c>
      <c r="B60" s="30">
        <f>+'Modello cadenza sinistri'!Z85</f>
        <v>0.6662202380952381</v>
      </c>
      <c r="C60" s="57">
        <f>+'Modello cadenza sinistri'!Z49</f>
        <v>0.478428522119079</v>
      </c>
      <c r="E60" s="34">
        <f t="shared" si="24"/>
        <v>2004</v>
      </c>
      <c r="F60" s="39">
        <f t="shared" si="21"/>
        <v>85.13444778107717</v>
      </c>
      <c r="G60" s="39">
        <f t="shared" si="25"/>
        <v>30.787589177714356</v>
      </c>
      <c r="H60" s="39">
        <f t="shared" si="26"/>
        <v>27.53741493496171</v>
      </c>
      <c r="I60" s="39">
        <f t="shared" si="27"/>
        <v>16.29590089929665</v>
      </c>
      <c r="J60" s="39">
        <f>+J44*C56</f>
        <v>9.595263402431812</v>
      </c>
      <c r="K60" s="39">
        <f>+K44*C55</f>
        <v>3.9309091641661653</v>
      </c>
      <c r="L60" s="39">
        <f>+L44*C54</f>
        <v>11.187987664122165</v>
      </c>
      <c r="M60" s="39"/>
      <c r="N60" s="39"/>
      <c r="O60" s="40">
        <f t="shared" si="22"/>
        <v>184.46951302377002</v>
      </c>
    </row>
    <row r="61" spans="1:15" ht="12.75">
      <c r="A61" s="29">
        <f t="shared" si="23"/>
        <v>2005</v>
      </c>
      <c r="B61" s="30">
        <f>+'Modello cadenza sinistri'!Z86</f>
        <v>0.4461638735762973</v>
      </c>
      <c r="C61" s="57">
        <f>+'Modello cadenza sinistri'!Z50</f>
        <v>0.47103765636602496</v>
      </c>
      <c r="E61" s="34">
        <f t="shared" si="24"/>
        <v>2005</v>
      </c>
      <c r="F61" s="39">
        <f t="shared" si="21"/>
        <v>119.78887867396014</v>
      </c>
      <c r="G61" s="39">
        <f t="shared" si="25"/>
        <v>132.84482107399842</v>
      </c>
      <c r="H61" s="39">
        <f t="shared" si="26"/>
        <v>69.12328935186244</v>
      </c>
      <c r="I61" s="39">
        <f t="shared" si="27"/>
        <v>46.19338571364054</v>
      </c>
      <c r="J61" s="39">
        <f>+J45*C57</f>
        <v>24.365479415075082</v>
      </c>
      <c r="K61" s="39">
        <f>+K45*C56</f>
        <v>13.468225040478297</v>
      </c>
      <c r="L61" s="39">
        <f>+L45*C55</f>
        <v>5.203634671402063</v>
      </c>
      <c r="M61" s="39">
        <f>+M45*C54</f>
        <v>13.40642360297425</v>
      </c>
      <c r="N61" s="39"/>
      <c r="O61" s="40">
        <f t="shared" si="22"/>
        <v>424.3941375433912</v>
      </c>
    </row>
    <row r="62" spans="1:15" ht="12.75">
      <c r="A62" s="29">
        <f t="shared" si="23"/>
        <v>2006</v>
      </c>
      <c r="B62" s="30">
        <f>+'Modello cadenza sinistri'!Z87</f>
        <v>0.6820825823737247</v>
      </c>
      <c r="C62" s="57">
        <f>+'Modello cadenza sinistri'!Z51</f>
        <v>0.6820825823737247</v>
      </c>
      <c r="E62" s="35">
        <f t="shared" si="24"/>
        <v>2006</v>
      </c>
      <c r="F62" s="41">
        <f>+F46*B62</f>
        <v>2822.7558586062073</v>
      </c>
      <c r="G62" s="41">
        <f>+G46*C61</f>
        <v>687.7566445234723</v>
      </c>
      <c r="H62" s="41">
        <f>+H46*C60</f>
        <v>407.48832686516977</v>
      </c>
      <c r="I62" s="41">
        <f t="shared" si="27"/>
        <v>182.3638434614844</v>
      </c>
      <c r="J62" s="41">
        <f>+J46*C58</f>
        <v>102.06520320902344</v>
      </c>
      <c r="K62" s="41">
        <f>+K46*C57</f>
        <v>48.79933035618869</v>
      </c>
      <c r="L62" s="41">
        <f>+L46*C56</f>
        <v>25.30305645408391</v>
      </c>
      <c r="M62" s="41">
        <f>+M46*C55</f>
        <v>9.140077551546389</v>
      </c>
      <c r="N62" s="41">
        <f>+N46*C54</f>
        <v>20.53160759141813</v>
      </c>
      <c r="O62" s="42">
        <f t="shared" si="22"/>
        <v>4306.203948618595</v>
      </c>
    </row>
    <row r="63" spans="2:15" ht="12.75">
      <c r="B63" s="68"/>
      <c r="C63" s="11"/>
      <c r="E63" s="36"/>
      <c r="F63" s="17"/>
      <c r="G63" s="17"/>
      <c r="H63" s="17"/>
      <c r="I63" s="17"/>
      <c r="J63" s="17"/>
      <c r="K63" s="17"/>
      <c r="L63" s="17"/>
      <c r="M63" s="17"/>
      <c r="N63" s="17"/>
      <c r="O63" s="46"/>
    </row>
    <row r="64" spans="1:15" ht="13.5" thickBot="1">
      <c r="A64" s="29" t="str">
        <f t="shared" si="23"/>
        <v>Totale</v>
      </c>
      <c r="B64" s="67"/>
      <c r="C64" s="66"/>
      <c r="E64" s="38" t="str">
        <f t="shared" si="24"/>
        <v>Totale</v>
      </c>
      <c r="F64" s="43">
        <f aca="true" t="shared" si="28" ref="F64:N64">SUM(F54:F62)</f>
        <v>3057.4277617004796</v>
      </c>
      <c r="G64" s="43">
        <f t="shared" si="28"/>
        <v>878.9177715841053</v>
      </c>
      <c r="H64" s="43">
        <f t="shared" si="28"/>
        <v>524.7935278813432</v>
      </c>
      <c r="I64" s="43">
        <f t="shared" si="28"/>
        <v>258.853096130651</v>
      </c>
      <c r="J64" s="43">
        <f t="shared" si="28"/>
        <v>146.482738358899</v>
      </c>
      <c r="K64" s="43">
        <f t="shared" si="28"/>
        <v>75.04252938504025</v>
      </c>
      <c r="L64" s="43">
        <f t="shared" si="28"/>
        <v>41.69467878960814</v>
      </c>
      <c r="M64" s="43">
        <f t="shared" si="28"/>
        <v>22.54650115452064</v>
      </c>
      <c r="N64" s="43">
        <f t="shared" si="28"/>
        <v>20.53160759141813</v>
      </c>
      <c r="O64" s="44">
        <f>+SUM(F64:N64)</f>
        <v>5026.290212576066</v>
      </c>
    </row>
    <row r="66" spans="5:10" ht="13.5" thickBot="1">
      <c r="E66" s="84" t="s">
        <v>45</v>
      </c>
      <c r="F66" s="84"/>
      <c r="G66" s="84"/>
      <c r="H66" s="84"/>
      <c r="I66" s="84"/>
      <c r="J66" s="84"/>
    </row>
    <row r="67" spans="5:15" ht="12.75">
      <c r="E67" s="85" t="s">
        <v>8</v>
      </c>
      <c r="F67" s="88" t="s">
        <v>46</v>
      </c>
      <c r="G67" s="89"/>
      <c r="H67" s="89"/>
      <c r="I67" s="89"/>
      <c r="J67" s="89"/>
      <c r="K67" s="89"/>
      <c r="L67" s="89"/>
      <c r="M67" s="89"/>
      <c r="N67" s="89"/>
      <c r="O67" s="90" t="s">
        <v>3</v>
      </c>
    </row>
    <row r="68" spans="5:15" ht="12.75">
      <c r="E68" s="86"/>
      <c r="F68" s="93" t="s">
        <v>7</v>
      </c>
      <c r="G68" s="94"/>
      <c r="H68" s="94"/>
      <c r="I68" s="94"/>
      <c r="J68" s="94"/>
      <c r="K68" s="94"/>
      <c r="L68" s="94"/>
      <c r="M68" s="94"/>
      <c r="N68" s="94"/>
      <c r="O68" s="91"/>
    </row>
    <row r="69" spans="5:15" ht="12.75">
      <c r="E69" s="87"/>
      <c r="F69" s="32">
        <v>2007</v>
      </c>
      <c r="G69" s="31">
        <v>2008</v>
      </c>
      <c r="H69" s="31">
        <v>2009</v>
      </c>
      <c r="I69" s="31">
        <v>2010</v>
      </c>
      <c r="J69" s="31">
        <v>2011</v>
      </c>
      <c r="K69" s="31">
        <v>2012</v>
      </c>
      <c r="L69" s="31">
        <v>2013</v>
      </c>
      <c r="M69" s="31">
        <v>2014</v>
      </c>
      <c r="N69" s="31">
        <v>2015</v>
      </c>
      <c r="O69" s="92"/>
    </row>
    <row r="70" spans="5:15" ht="12.75">
      <c r="E70" s="34" t="str">
        <f>+E54</f>
        <v>1998 e prec.</v>
      </c>
      <c r="F70" s="39">
        <f>+F38-F54</f>
        <v>0</v>
      </c>
      <c r="G70" s="39"/>
      <c r="H70" s="39"/>
      <c r="I70" s="39"/>
      <c r="J70" s="39"/>
      <c r="K70" s="39"/>
      <c r="L70" s="39"/>
      <c r="M70" s="39"/>
      <c r="N70" s="39"/>
      <c r="O70" s="40">
        <f aca="true" t="shared" si="29" ref="O70:O78">+SUM(F70:N70)</f>
        <v>0</v>
      </c>
    </row>
    <row r="71" spans="5:15" ht="12.75">
      <c r="E71" s="34">
        <f aca="true" t="shared" si="30" ref="E71:E80">+E55</f>
        <v>1999</v>
      </c>
      <c r="F71" s="39">
        <f aca="true" t="shared" si="31" ref="F71:G78">+F39-F55</f>
        <v>0.340526753711507</v>
      </c>
      <c r="G71" s="39">
        <f t="shared" si="31"/>
        <v>0</v>
      </c>
      <c r="H71" s="39"/>
      <c r="I71" s="39"/>
      <c r="J71" s="39"/>
      <c r="K71" s="39"/>
      <c r="L71" s="39"/>
      <c r="M71" s="39"/>
      <c r="N71" s="39"/>
      <c r="O71" s="40">
        <f t="shared" si="29"/>
        <v>0.340526753711507</v>
      </c>
    </row>
    <row r="72" spans="5:15" ht="12.75">
      <c r="E72" s="34">
        <f t="shared" si="30"/>
        <v>2000</v>
      </c>
      <c r="F72" s="39">
        <f t="shared" si="31"/>
        <v>2.1052776612288744</v>
      </c>
      <c r="G72" s="39">
        <f t="shared" si="31"/>
        <v>2.151263260597153</v>
      </c>
      <c r="H72" s="39">
        <f aca="true" t="shared" si="32" ref="H72:H78">+H40-H56</f>
        <v>0</v>
      </c>
      <c r="I72" s="39"/>
      <c r="J72" s="39"/>
      <c r="K72" s="39"/>
      <c r="L72" s="39"/>
      <c r="M72" s="39"/>
      <c r="N72" s="39"/>
      <c r="O72" s="40">
        <f t="shared" si="29"/>
        <v>4.256540921826027</v>
      </c>
    </row>
    <row r="73" spans="5:15" ht="12.75">
      <c r="E73" s="34">
        <f t="shared" si="30"/>
        <v>2001</v>
      </c>
      <c r="F73" s="39">
        <f t="shared" si="31"/>
        <v>4.39718596774612</v>
      </c>
      <c r="G73" s="39">
        <f t="shared" si="31"/>
        <v>4.551113205459037</v>
      </c>
      <c r="H73" s="39">
        <f t="shared" si="32"/>
        <v>3.3127255736257846</v>
      </c>
      <c r="I73" s="39">
        <f aca="true" t="shared" si="33" ref="I73:I78">+I41-I57</f>
        <v>0</v>
      </c>
      <c r="J73" s="39"/>
      <c r="K73" s="39"/>
      <c r="L73" s="39"/>
      <c r="M73" s="39"/>
      <c r="N73" s="39"/>
      <c r="O73" s="40">
        <f t="shared" si="29"/>
        <v>12.261024746830941</v>
      </c>
    </row>
    <row r="74" spans="5:15" ht="12.75">
      <c r="E74" s="34">
        <f t="shared" si="30"/>
        <v>2002</v>
      </c>
      <c r="F74" s="39">
        <f t="shared" si="31"/>
        <v>10.478071687426693</v>
      </c>
      <c r="G74" s="39">
        <f t="shared" si="31"/>
        <v>12.667373371529944</v>
      </c>
      <c r="H74" s="39">
        <f t="shared" si="32"/>
        <v>9.323424969744487</v>
      </c>
      <c r="I74" s="39">
        <f t="shared" si="33"/>
        <v>5.726073595736401</v>
      </c>
      <c r="J74" s="39">
        <f>+J42-J58</f>
        <v>0</v>
      </c>
      <c r="K74" s="39"/>
      <c r="L74" s="39"/>
      <c r="M74" s="39"/>
      <c r="N74" s="39"/>
      <c r="O74" s="40">
        <f t="shared" si="29"/>
        <v>38.19494362443753</v>
      </c>
    </row>
    <row r="75" spans="5:15" ht="12.75">
      <c r="E75" s="34">
        <f t="shared" si="30"/>
        <v>2003</v>
      </c>
      <c r="F75" s="39">
        <f t="shared" si="31"/>
        <v>10.702453567364586</v>
      </c>
      <c r="G75" s="39">
        <f t="shared" si="31"/>
        <v>22.096618894707255</v>
      </c>
      <c r="H75" s="39">
        <f t="shared" si="32"/>
        <v>19.31059411495144</v>
      </c>
      <c r="I75" s="39">
        <f t="shared" si="33"/>
        <v>12.79814591762797</v>
      </c>
      <c r="J75" s="39">
        <f>+J43-J59</f>
        <v>7.303077750627636</v>
      </c>
      <c r="K75" s="39">
        <f>+K43-K59</f>
        <v>0</v>
      </c>
      <c r="L75" s="39"/>
      <c r="M75" s="39"/>
      <c r="N75" s="39"/>
      <c r="O75" s="40">
        <f t="shared" si="29"/>
        <v>72.21089024527888</v>
      </c>
    </row>
    <row r="76" spans="5:15" ht="12.75">
      <c r="E76" s="34">
        <f t="shared" si="30"/>
        <v>2004</v>
      </c>
      <c r="F76" s="39">
        <f t="shared" si="31"/>
        <v>42.652795705373265</v>
      </c>
      <c r="G76" s="39">
        <f t="shared" si="31"/>
        <v>42.51191797462549</v>
      </c>
      <c r="H76" s="39">
        <f t="shared" si="32"/>
        <v>40.626542523699875</v>
      </c>
      <c r="I76" s="39">
        <f t="shared" si="33"/>
        <v>30.281425171043015</v>
      </c>
      <c r="J76" s="39">
        <f>+J44-J60</f>
        <v>18.688286314432577</v>
      </c>
      <c r="K76" s="39">
        <f>+K44-K60</f>
        <v>10.060462437103237</v>
      </c>
      <c r="L76" s="39">
        <f>+L44-L60</f>
        <v>0</v>
      </c>
      <c r="M76" s="39"/>
      <c r="N76" s="39"/>
      <c r="O76" s="40">
        <f t="shared" si="29"/>
        <v>184.82143012627748</v>
      </c>
    </row>
    <row r="77" spans="5:15" ht="12.75">
      <c r="E77" s="34">
        <f t="shared" si="30"/>
        <v>2005</v>
      </c>
      <c r="F77" s="39">
        <f t="shared" si="31"/>
        <v>148.697401297059</v>
      </c>
      <c r="G77" s="39">
        <f t="shared" si="31"/>
        <v>144.82428712547855</v>
      </c>
      <c r="H77" s="39">
        <f t="shared" si="32"/>
        <v>95.44636931786016</v>
      </c>
      <c r="I77" s="39">
        <f t="shared" si="33"/>
        <v>68.15009881796288</v>
      </c>
      <c r="J77" s="39">
        <f>+J45-J61</f>
        <v>45.27650519131656</v>
      </c>
      <c r="K77" s="39">
        <f>+K45-K61</f>
        <v>26.231488928159976</v>
      </c>
      <c r="L77" s="39">
        <f>+L45-L61</f>
        <v>13.317776870876465</v>
      </c>
      <c r="M77" s="39">
        <f>+M45-M61</f>
        <v>0</v>
      </c>
      <c r="N77" s="39"/>
      <c r="O77" s="40">
        <f t="shared" si="29"/>
        <v>541.9439275487136</v>
      </c>
    </row>
    <row r="78" spans="5:15" ht="12.75">
      <c r="E78" s="35">
        <f t="shared" si="30"/>
        <v>2006</v>
      </c>
      <c r="F78" s="41">
        <f t="shared" si="31"/>
        <v>1315.6812332525192</v>
      </c>
      <c r="G78" s="41">
        <f t="shared" si="31"/>
        <v>772.3318117358368</v>
      </c>
      <c r="H78" s="41">
        <f t="shared" si="32"/>
        <v>444.2341520963741</v>
      </c>
      <c r="I78" s="41">
        <f t="shared" si="33"/>
        <v>251.8104522579451</v>
      </c>
      <c r="J78" s="41">
        <f>+J46-J62</f>
        <v>150.5789969085646</v>
      </c>
      <c r="K78" s="41">
        <f>+K46-K62</f>
        <v>90.68005995555087</v>
      </c>
      <c r="L78" s="41">
        <f>+L46-L62</f>
        <v>49.28168657926862</v>
      </c>
      <c r="M78" s="41">
        <f>+M46-M62</f>
        <v>23.392401869211945</v>
      </c>
      <c r="N78" s="41">
        <f>+N46-N62</f>
        <v>0</v>
      </c>
      <c r="O78" s="42">
        <f t="shared" si="29"/>
        <v>3097.990794655271</v>
      </c>
    </row>
    <row r="79" spans="5:15" ht="12.75">
      <c r="E79" s="36"/>
      <c r="F79" s="17"/>
      <c r="G79" s="17"/>
      <c r="H79" s="17"/>
      <c r="I79" s="17"/>
      <c r="J79" s="17"/>
      <c r="K79" s="17"/>
      <c r="L79" s="17"/>
      <c r="M79" s="17"/>
      <c r="N79" s="17"/>
      <c r="O79" s="46"/>
    </row>
    <row r="80" spans="5:15" ht="13.5" thickBot="1">
      <c r="E80" s="38" t="str">
        <f t="shared" si="30"/>
        <v>Totale</v>
      </c>
      <c r="F80" s="43">
        <f aca="true" t="shared" si="34" ref="F80:N80">SUM(F70:F78)</f>
        <v>1535.0549458924293</v>
      </c>
      <c r="G80" s="43">
        <f t="shared" si="34"/>
        <v>1001.1343855682343</v>
      </c>
      <c r="H80" s="43">
        <f t="shared" si="34"/>
        <v>612.2538085962558</v>
      </c>
      <c r="I80" s="43">
        <f t="shared" si="34"/>
        <v>368.7661957603153</v>
      </c>
      <c r="J80" s="43">
        <f t="shared" si="34"/>
        <v>221.84686616494136</v>
      </c>
      <c r="K80" s="43">
        <f t="shared" si="34"/>
        <v>126.97201132081409</v>
      </c>
      <c r="L80" s="43">
        <f t="shared" si="34"/>
        <v>62.59946345014509</v>
      </c>
      <c r="M80" s="43">
        <f t="shared" si="34"/>
        <v>23.392401869211945</v>
      </c>
      <c r="N80" s="43">
        <f t="shared" si="34"/>
        <v>0</v>
      </c>
      <c r="O80" s="44">
        <f>+SUM(F80:N80)</f>
        <v>3952.020078622347</v>
      </c>
    </row>
    <row r="81" ht="13.5" thickBot="1"/>
    <row r="82" spans="5:14" ht="13.5" thickBot="1">
      <c r="E82" s="100" t="s">
        <v>47</v>
      </c>
      <c r="F82" s="101"/>
      <c r="G82" s="101"/>
      <c r="H82" s="101"/>
      <c r="I82" s="101"/>
      <c r="J82" s="101"/>
      <c r="K82" s="73"/>
      <c r="L82" s="73"/>
      <c r="M82" s="73"/>
      <c r="N82" s="74"/>
    </row>
    <row r="83" spans="1:14" ht="13.5" thickBot="1">
      <c r="A83" s="95" t="s">
        <v>49</v>
      </c>
      <c r="B83" s="96"/>
      <c r="C83" s="82" t="s">
        <v>50</v>
      </c>
      <c r="E83" s="85" t="s">
        <v>8</v>
      </c>
      <c r="F83" s="88" t="s">
        <v>48</v>
      </c>
      <c r="G83" s="89"/>
      <c r="H83" s="89"/>
      <c r="I83" s="89"/>
      <c r="J83" s="89"/>
      <c r="K83" s="89"/>
      <c r="L83" s="89"/>
      <c r="M83" s="89"/>
      <c r="N83" s="102"/>
    </row>
    <row r="84" spans="1:14" ht="12.75">
      <c r="A84" s="82" t="s">
        <v>36</v>
      </c>
      <c r="B84" s="98" t="s">
        <v>37</v>
      </c>
      <c r="C84" s="83"/>
      <c r="E84" s="86"/>
      <c r="F84" s="93" t="s">
        <v>7</v>
      </c>
      <c r="G84" s="94"/>
      <c r="H84" s="94"/>
      <c r="I84" s="94"/>
      <c r="J84" s="94"/>
      <c r="K84" s="94"/>
      <c r="L84" s="94"/>
      <c r="M84" s="94"/>
      <c r="N84" s="103"/>
    </row>
    <row r="85" spans="1:14" ht="13.5" thickBot="1">
      <c r="A85" s="97"/>
      <c r="B85" s="99"/>
      <c r="C85" s="97"/>
      <c r="E85" s="87"/>
      <c r="F85" s="32">
        <v>2007</v>
      </c>
      <c r="G85" s="31">
        <v>2008</v>
      </c>
      <c r="H85" s="31">
        <v>2009</v>
      </c>
      <c r="I85" s="31">
        <v>2010</v>
      </c>
      <c r="J85" s="31">
        <v>2011</v>
      </c>
      <c r="K85" s="31">
        <v>2012</v>
      </c>
      <c r="L85" s="31">
        <v>2013</v>
      </c>
      <c r="M85" s="31">
        <v>2014</v>
      </c>
      <c r="N85" s="33">
        <v>2015</v>
      </c>
    </row>
    <row r="86" spans="1:14" ht="12.75">
      <c r="A86" s="48">
        <f>+'Modello dell''onere medio'!T76</f>
        <v>6521.499999999999</v>
      </c>
      <c r="B86" s="9">
        <f>+'Modello dell''onere medio'!T33</f>
        <v>10817.03326802508</v>
      </c>
      <c r="C86" s="72">
        <f>+'Modello dell''onere medio'!T49</f>
        <v>1.5513282159785162</v>
      </c>
      <c r="E86" s="34" t="str">
        <f>+E70</f>
        <v>1998 e prec.</v>
      </c>
      <c r="F86" s="39">
        <f>+A86*$C$94</f>
        <v>6847.574999999999</v>
      </c>
      <c r="G86" s="39"/>
      <c r="H86" s="39"/>
      <c r="I86" s="39"/>
      <c r="J86" s="39"/>
      <c r="K86" s="39"/>
      <c r="L86" s="39"/>
      <c r="M86" s="39"/>
      <c r="N86" s="40"/>
    </row>
    <row r="87" spans="1:14" ht="12.75">
      <c r="A87" s="49">
        <f>+'Modello dell''onere medio'!T77</f>
        <v>1461.825</v>
      </c>
      <c r="B87" s="9">
        <f>+'Modello dell''onere medio'!T34</f>
        <v>8846.066847826087</v>
      </c>
      <c r="C87" s="47">
        <f>+'Modello dell''onere medio'!S49</f>
        <v>1.477455443789063</v>
      </c>
      <c r="E87" s="34">
        <f aca="true" t="shared" si="35" ref="E87:E96">+E71</f>
        <v>1999</v>
      </c>
      <c r="F87" s="39">
        <f>+A87*$C$94</f>
        <v>1534.9162500000002</v>
      </c>
      <c r="G87" s="39">
        <f aca="true" t="shared" si="36" ref="G87:G93">+B86*$C$93</f>
        <v>11925.77917799765</v>
      </c>
      <c r="H87" s="39"/>
      <c r="I87" s="39"/>
      <c r="J87" s="39"/>
      <c r="K87" s="39"/>
      <c r="L87" s="39"/>
      <c r="M87" s="39"/>
      <c r="N87" s="40"/>
    </row>
    <row r="88" spans="1:14" ht="12.75">
      <c r="A88" s="49">
        <f>+'Modello dell''onere medio'!T78</f>
        <v>9058.025</v>
      </c>
      <c r="B88" s="9">
        <f>+'Modello dell''onere medio'!T35</f>
        <v>13174.063670886077</v>
      </c>
      <c r="C88" s="47">
        <f>+'Modello dell''onere medio'!R49</f>
        <v>1.4071004226562505</v>
      </c>
      <c r="E88" s="34">
        <f t="shared" si="35"/>
        <v>2000</v>
      </c>
      <c r="F88" s="39">
        <f>+A88*$C$94</f>
        <v>9510.92625</v>
      </c>
      <c r="G88" s="39">
        <f t="shared" si="36"/>
        <v>9752.78869972826</v>
      </c>
      <c r="H88" s="39">
        <f aca="true" t="shared" si="37" ref="H88:H93">+B86*$C$92</f>
        <v>12522.068136897535</v>
      </c>
      <c r="I88" s="39"/>
      <c r="J88" s="39"/>
      <c r="K88" s="39"/>
      <c r="L88" s="39"/>
      <c r="M88" s="39"/>
      <c r="N88" s="40"/>
    </row>
    <row r="89" spans="1:14" ht="12.75">
      <c r="A89" s="49">
        <f>+'Modello dell''onere medio'!T79</f>
        <v>2697.8499999999995</v>
      </c>
      <c r="B89" s="9">
        <f>+'Modello dell''onere medio'!T36</f>
        <v>10074.265625000002</v>
      </c>
      <c r="C89" s="47">
        <f>+'Modello dell''onere medio'!Q49</f>
        <v>1.3400956406250004</v>
      </c>
      <c r="E89" s="34">
        <f t="shared" si="35"/>
        <v>2001</v>
      </c>
      <c r="F89" s="39">
        <f>+A89*$C$94</f>
        <v>2832.7424999999994</v>
      </c>
      <c r="G89" s="39">
        <f t="shared" si="36"/>
        <v>14524.4051971519</v>
      </c>
      <c r="H89" s="39">
        <f t="shared" si="37"/>
        <v>10240.428134714675</v>
      </c>
      <c r="I89" s="39">
        <f aca="true" t="shared" si="38" ref="I89:I94">+B86*$C$91</f>
        <v>13148.171543742412</v>
      </c>
      <c r="J89" s="39"/>
      <c r="K89" s="39"/>
      <c r="L89" s="39"/>
      <c r="M89" s="39"/>
      <c r="N89" s="40"/>
    </row>
    <row r="90" spans="1:14" ht="12.75">
      <c r="A90" s="49">
        <f>+'Modello dell''onere medio'!T80</f>
        <v>2806.5027777777777</v>
      </c>
      <c r="B90" s="9">
        <f>+'Modello dell''onere medio'!T37</f>
        <v>8356.905096267219</v>
      </c>
      <c r="C90" s="47">
        <f>+'Modello dell''onere medio'!P49</f>
        <v>1.2762815625000004</v>
      </c>
      <c r="E90" s="34">
        <f t="shared" si="35"/>
        <v>2002</v>
      </c>
      <c r="F90" s="39">
        <f>+A90*$C$94</f>
        <v>2946.8279166666666</v>
      </c>
      <c r="G90" s="39">
        <f t="shared" si="36"/>
        <v>11106.877851562502</v>
      </c>
      <c r="H90" s="39">
        <f t="shared" si="37"/>
        <v>15250.625457009495</v>
      </c>
      <c r="I90" s="39">
        <f t="shared" si="38"/>
        <v>10752.449541450409</v>
      </c>
      <c r="J90" s="39">
        <f>+B86*$C$90</f>
        <v>13805.580120929533</v>
      </c>
      <c r="K90" s="39"/>
      <c r="L90" s="39"/>
      <c r="M90" s="39"/>
      <c r="N90" s="40"/>
    </row>
    <row r="91" spans="1:14" ht="12.75">
      <c r="A91" s="49">
        <f>+'Modello dell''onere medio'!T81</f>
        <v>1978.1580128205128</v>
      </c>
      <c r="B91" s="9">
        <f>+'Modello dell''onere medio'!T38</f>
        <v>5374.542525678986</v>
      </c>
      <c r="C91" s="47">
        <f>+'Modello dell''onere medio'!O49</f>
        <v>1.2155062500000002</v>
      </c>
      <c r="E91" s="34">
        <f t="shared" si="35"/>
        <v>2003</v>
      </c>
      <c r="F91" s="39">
        <f>+A91*$C$94</f>
        <v>2077.0659134615385</v>
      </c>
      <c r="G91" s="39">
        <f t="shared" si="36"/>
        <v>9213.48786863461</v>
      </c>
      <c r="H91" s="39">
        <f t="shared" si="37"/>
        <v>11662.221744140628</v>
      </c>
      <c r="I91" s="39">
        <f t="shared" si="38"/>
        <v>16013.156729859973</v>
      </c>
      <c r="J91" s="39">
        <f>+B87*$C$90</f>
        <v>11290.072018522931</v>
      </c>
      <c r="K91" s="39">
        <f>+B86*$C$89</f>
        <v>14495.85912697601</v>
      </c>
      <c r="L91" s="39"/>
      <c r="M91" s="39"/>
      <c r="N91" s="40"/>
    </row>
    <row r="92" spans="1:14" ht="12.75">
      <c r="A92" s="49">
        <f>+'Modello dell''onere medio'!T82</f>
        <v>2065.115145985402</v>
      </c>
      <c r="B92" s="9">
        <f>+'Modello dell''onere medio'!T39</f>
        <v>5373.926941275604</v>
      </c>
      <c r="C92" s="47">
        <f>+'Modello dell''onere medio'!N49</f>
        <v>1.1576250000000001</v>
      </c>
      <c r="E92" s="34">
        <f t="shared" si="35"/>
        <v>2004</v>
      </c>
      <c r="F92" s="39">
        <f>+A92*$C$94</f>
        <v>2168.370903284672</v>
      </c>
      <c r="G92" s="39">
        <f t="shared" si="36"/>
        <v>5925.433134561082</v>
      </c>
      <c r="H92" s="39">
        <f t="shared" si="37"/>
        <v>9674.16226206634</v>
      </c>
      <c r="I92" s="39">
        <f t="shared" si="38"/>
        <v>12245.332831347661</v>
      </c>
      <c r="J92" s="39">
        <f>+B88*$C$90</f>
        <v>16813.814566352972</v>
      </c>
      <c r="K92" s="39">
        <f>+B87*$C$89</f>
        <v>11854.575619449079</v>
      </c>
      <c r="L92" s="39">
        <f>+B86*$C$88</f>
        <v>15220.652083324812</v>
      </c>
      <c r="M92" s="39"/>
      <c r="N92" s="40"/>
    </row>
    <row r="93" spans="1:14" ht="12.75">
      <c r="A93" s="49">
        <f>+'Modello dell''onere medio'!T83</f>
        <v>2046.1201153384598</v>
      </c>
      <c r="B93" s="9">
        <f>+'Modello dell''onere medio'!T40</f>
        <v>5199.8986215089935</v>
      </c>
      <c r="C93" s="47">
        <f>+'Modello dell''onere medio'!M49</f>
        <v>1.1025</v>
      </c>
      <c r="E93" s="34">
        <f t="shared" si="35"/>
        <v>2005</v>
      </c>
      <c r="F93" s="39">
        <f>+A93*$C$94</f>
        <v>2148.4261211053827</v>
      </c>
      <c r="G93" s="39">
        <f t="shared" si="36"/>
        <v>5924.754452756353</v>
      </c>
      <c r="H93" s="39">
        <f t="shared" si="37"/>
        <v>6221.704791289137</v>
      </c>
      <c r="I93" s="39">
        <f t="shared" si="38"/>
        <v>10157.870375169658</v>
      </c>
      <c r="J93" s="39">
        <f>+B89*$C$90</f>
        <v>12857.599472915044</v>
      </c>
      <c r="K93" s="39">
        <f>+B88*$C$89</f>
        <v>17654.50529467062</v>
      </c>
      <c r="L93" s="39">
        <f>+B87*$C$88</f>
        <v>12447.304400421532</v>
      </c>
      <c r="M93" s="39">
        <f>+B86*$C$87</f>
        <v>15981.684687491052</v>
      </c>
      <c r="N93" s="40"/>
    </row>
    <row r="94" spans="1:14" ht="12.75">
      <c r="A94" s="49">
        <f>+'Modello dell''onere medio'!T84</f>
        <v>2794.7348748103627</v>
      </c>
      <c r="B94" s="9">
        <f>+'Modello dell''onere medio'!T41</f>
        <v>2794.7348748103627</v>
      </c>
      <c r="C94" s="47">
        <f>+'Modello dell''onere medio'!L49</f>
        <v>1.05</v>
      </c>
      <c r="E94" s="35">
        <f t="shared" si="35"/>
        <v>2006</v>
      </c>
      <c r="F94" s="41">
        <f>+A94*$C$94</f>
        <v>2934.471618550881</v>
      </c>
      <c r="G94" s="41">
        <f>+B93*$C$93</f>
        <v>5732.888230213665</v>
      </c>
      <c r="H94" s="41">
        <f>+B92*$C$92</f>
        <v>6220.992175394172</v>
      </c>
      <c r="I94" s="41">
        <f t="shared" si="38"/>
        <v>6532.790030853594</v>
      </c>
      <c r="J94" s="41">
        <f>+B90*$C$90</f>
        <v>10665.763893928142</v>
      </c>
      <c r="K94" s="41">
        <f>+B89*$C$89</f>
        <v>13500.479446560797</v>
      </c>
      <c r="L94" s="41">
        <f>+B88*$C$88</f>
        <v>18537.230559404154</v>
      </c>
      <c r="M94" s="41">
        <f>+B87*$C$87</f>
        <v>13069.669620442608</v>
      </c>
      <c r="N94" s="42">
        <f>+B86*C86</f>
        <v>16780.768921865605</v>
      </c>
    </row>
    <row r="95" spans="1:14" ht="12.75">
      <c r="A95" s="68"/>
      <c r="B95" s="11"/>
      <c r="C95" s="68"/>
      <c r="E95" s="36"/>
      <c r="F95" s="17"/>
      <c r="G95" s="17"/>
      <c r="H95" s="17"/>
      <c r="I95" s="17"/>
      <c r="J95" s="17"/>
      <c r="K95" s="17"/>
      <c r="L95" s="17"/>
      <c r="M95" s="17"/>
      <c r="N95" s="37"/>
    </row>
    <row r="96" spans="1:14" ht="13.5" thickBot="1">
      <c r="A96" s="67"/>
      <c r="B96" s="66"/>
      <c r="C96" s="67"/>
      <c r="E96" s="38" t="str">
        <f t="shared" si="35"/>
        <v>Totale</v>
      </c>
      <c r="F96" s="43"/>
      <c r="G96" s="43"/>
      <c r="H96" s="43"/>
      <c r="I96" s="43"/>
      <c r="J96" s="43"/>
      <c r="K96" s="43"/>
      <c r="L96" s="43"/>
      <c r="M96" s="43"/>
      <c r="N96" s="44"/>
    </row>
    <row r="98" spans="5:10" ht="13.5" thickBot="1">
      <c r="E98" s="84" t="s">
        <v>51</v>
      </c>
      <c r="F98" s="84"/>
      <c r="G98" s="84"/>
      <c r="H98" s="84"/>
      <c r="I98" s="84"/>
      <c r="J98" s="84"/>
    </row>
    <row r="99" spans="5:18" ht="12.75">
      <c r="E99" s="85" t="s">
        <v>8</v>
      </c>
      <c r="F99" s="88" t="s">
        <v>13</v>
      </c>
      <c r="G99" s="89"/>
      <c r="H99" s="89"/>
      <c r="I99" s="89"/>
      <c r="J99" s="89"/>
      <c r="K99" s="89"/>
      <c r="L99" s="89"/>
      <c r="M99" s="89"/>
      <c r="N99" s="89"/>
      <c r="O99" s="90" t="s">
        <v>3</v>
      </c>
      <c r="P99" s="79"/>
      <c r="R99" s="82" t="s">
        <v>53</v>
      </c>
    </row>
    <row r="100" spans="5:18" ht="12.75">
      <c r="E100" s="86"/>
      <c r="F100" s="93" t="s">
        <v>7</v>
      </c>
      <c r="G100" s="94"/>
      <c r="H100" s="94"/>
      <c r="I100" s="94"/>
      <c r="J100" s="94"/>
      <c r="K100" s="94"/>
      <c r="L100" s="94"/>
      <c r="M100" s="94"/>
      <c r="N100" s="94"/>
      <c r="O100" s="91"/>
      <c r="P100" s="79"/>
      <c r="R100" s="83"/>
    </row>
    <row r="101" spans="5:18" ht="13.5" thickBot="1">
      <c r="E101" s="87"/>
      <c r="F101" s="32">
        <v>2007</v>
      </c>
      <c r="G101" s="31">
        <v>2008</v>
      </c>
      <c r="H101" s="31">
        <v>2009</v>
      </c>
      <c r="I101" s="31">
        <v>2010</v>
      </c>
      <c r="J101" s="31">
        <v>2011</v>
      </c>
      <c r="K101" s="31">
        <v>2012</v>
      </c>
      <c r="L101" s="31">
        <v>2013</v>
      </c>
      <c r="M101" s="31">
        <v>2014</v>
      </c>
      <c r="N101" s="31">
        <v>2015</v>
      </c>
      <c r="O101" s="92"/>
      <c r="P101" s="79"/>
      <c r="R101" s="83"/>
    </row>
    <row r="102" spans="5:19" ht="12.75">
      <c r="E102" s="34" t="str">
        <f>+E86</f>
        <v>1998 e prec.</v>
      </c>
      <c r="F102" s="39">
        <f>+F54*F86</f>
        <v>9900.400992893567</v>
      </c>
      <c r="G102" s="39"/>
      <c r="H102" s="39"/>
      <c r="I102" s="39"/>
      <c r="J102" s="39"/>
      <c r="K102" s="39"/>
      <c r="L102" s="39"/>
      <c r="M102" s="39"/>
      <c r="N102" s="39"/>
      <c r="O102" s="40">
        <f aca="true" t="shared" si="39" ref="O102:O110">+SUM(F102:N102)</f>
        <v>9900.400992893567</v>
      </c>
      <c r="P102" s="8"/>
      <c r="Q102" s="29" t="str">
        <f>+E102</f>
        <v>1998 e prec.</v>
      </c>
      <c r="R102" s="48">
        <v>8853.6</v>
      </c>
      <c r="S102" s="75"/>
    </row>
    <row r="103" spans="5:18" ht="12.75">
      <c r="E103" s="34">
        <f aca="true" t="shared" si="40" ref="E103:E112">+E87</f>
        <v>1999</v>
      </c>
      <c r="F103" s="39">
        <f aca="true" t="shared" si="41" ref="F103:G110">+F55*F87</f>
        <v>1045.3600956630796</v>
      </c>
      <c r="G103" s="39">
        <f t="shared" si="41"/>
        <v>30494.52308729996</v>
      </c>
      <c r="H103" s="39"/>
      <c r="I103" s="39"/>
      <c r="J103" s="39"/>
      <c r="K103" s="39"/>
      <c r="L103" s="39"/>
      <c r="M103" s="39"/>
      <c r="N103" s="39"/>
      <c r="O103" s="40">
        <f t="shared" si="39"/>
        <v>31539.88318296304</v>
      </c>
      <c r="P103" s="8"/>
      <c r="Q103" s="29">
        <f aca="true" t="shared" si="42" ref="Q103:Q112">+E103</f>
        <v>1999</v>
      </c>
      <c r="R103" s="49">
        <v>10329.2</v>
      </c>
    </row>
    <row r="104" spans="5:18" ht="12.75">
      <c r="E104" s="34">
        <f t="shared" si="40"/>
        <v>2000</v>
      </c>
      <c r="F104" s="39">
        <f t="shared" si="41"/>
        <v>8975.890601116002</v>
      </c>
      <c r="G104" s="39">
        <f t="shared" si="41"/>
        <v>8197.802285214942</v>
      </c>
      <c r="H104" s="39">
        <f aca="true" t="shared" si="43" ref="H104:H110">+H56*H88</f>
        <v>52231.55879443546</v>
      </c>
      <c r="I104" s="39"/>
      <c r="J104" s="39"/>
      <c r="K104" s="39"/>
      <c r="L104" s="39"/>
      <c r="M104" s="39"/>
      <c r="N104" s="39"/>
      <c r="O104" s="40">
        <f t="shared" si="39"/>
        <v>69405.2516807664</v>
      </c>
      <c r="P104" s="8"/>
      <c r="Q104" s="29">
        <f t="shared" si="42"/>
        <v>2000</v>
      </c>
      <c r="R104" s="49">
        <v>29512</v>
      </c>
    </row>
    <row r="105" spans="5:18" ht="12.75">
      <c r="E105" s="34">
        <f t="shared" si="40"/>
        <v>2001</v>
      </c>
      <c r="F105" s="39">
        <f t="shared" si="41"/>
        <v>7798.598966340351</v>
      </c>
      <c r="G105" s="39">
        <f t="shared" si="41"/>
        <v>33939.34188371481</v>
      </c>
      <c r="H105" s="39">
        <f t="shared" si="43"/>
        <v>13254.966634688952</v>
      </c>
      <c r="I105" s="39">
        <f aca="true" t="shared" si="44" ref="I105:I110">+I57*I89</f>
        <v>68259.79052696323</v>
      </c>
      <c r="J105" s="39"/>
      <c r="K105" s="39"/>
      <c r="L105" s="39"/>
      <c r="M105" s="39"/>
      <c r="N105" s="39"/>
      <c r="O105" s="40">
        <f t="shared" si="39"/>
        <v>123252.69801170734</v>
      </c>
      <c r="P105" s="8"/>
      <c r="Q105" s="29">
        <f t="shared" si="42"/>
        <v>2001</v>
      </c>
      <c r="R105" s="49">
        <v>70828.8</v>
      </c>
    </row>
    <row r="106" spans="5:18" ht="12.75">
      <c r="E106" s="34">
        <f t="shared" si="40"/>
        <v>2002</v>
      </c>
      <c r="F106" s="39">
        <f t="shared" si="41"/>
        <v>24394.135306471984</v>
      </c>
      <c r="G106" s="39">
        <f t="shared" si="41"/>
        <v>75714.77414385282</v>
      </c>
      <c r="H106" s="39">
        <f t="shared" si="43"/>
        <v>73004.65577422958</v>
      </c>
      <c r="I106" s="39">
        <f t="shared" si="44"/>
        <v>24056.885610055913</v>
      </c>
      <c r="J106" s="39">
        <f>+J58*J90</f>
        <v>104967.57921386532</v>
      </c>
      <c r="K106" s="39"/>
      <c r="L106" s="39"/>
      <c r="M106" s="39"/>
      <c r="N106" s="39"/>
      <c r="O106" s="40">
        <f t="shared" si="39"/>
        <v>302138.0300484756</v>
      </c>
      <c r="P106" s="8"/>
      <c r="Q106" s="29">
        <f t="shared" si="42"/>
        <v>2002</v>
      </c>
      <c r="R106" s="49">
        <v>172645.2</v>
      </c>
    </row>
    <row r="107" spans="5:18" ht="12.75">
      <c r="E107" s="34">
        <f t="shared" si="40"/>
        <v>2003</v>
      </c>
      <c r="F107" s="39">
        <f t="shared" si="41"/>
        <v>32499.500636291457</v>
      </c>
      <c r="G107" s="39">
        <f t="shared" si="41"/>
        <v>137994.95162295553</v>
      </c>
      <c r="H107" s="39">
        <f t="shared" si="43"/>
        <v>121193.4069179174</v>
      </c>
      <c r="I107" s="39">
        <f t="shared" si="44"/>
        <v>105223.1827157523</v>
      </c>
      <c r="J107" s="39">
        <f>+J59*J91</f>
        <v>32216.4513372586</v>
      </c>
      <c r="K107" s="39">
        <f>+K59*K91</f>
        <v>128202.31780155002</v>
      </c>
      <c r="L107" s="39"/>
      <c r="M107" s="39"/>
      <c r="N107" s="39"/>
      <c r="O107" s="40">
        <f t="shared" si="39"/>
        <v>557329.8110317253</v>
      </c>
      <c r="P107" s="8"/>
      <c r="Q107" s="29">
        <f t="shared" si="42"/>
        <v>2003</v>
      </c>
      <c r="R107" s="49">
        <v>330534.4</v>
      </c>
    </row>
    <row r="108" spans="5:18" ht="12.75">
      <c r="E108" s="34">
        <f t="shared" si="40"/>
        <v>2004</v>
      </c>
      <c r="F108" s="39">
        <f t="shared" si="41"/>
        <v>184603.05943569602</v>
      </c>
      <c r="G108" s="39">
        <f t="shared" si="41"/>
        <v>182429.8010468828</v>
      </c>
      <c r="H108" s="39">
        <f t="shared" si="43"/>
        <v>266401.4203586686</v>
      </c>
      <c r="I108" s="39">
        <f t="shared" si="44"/>
        <v>199548.73029854515</v>
      </c>
      <c r="J108" s="39">
        <f>+J60*J92</f>
        <v>161332.97956380158</v>
      </c>
      <c r="K108" s="39">
        <f>+K60*K92</f>
        <v>46599.25993979318</v>
      </c>
      <c r="L108" s="39">
        <f>+L60*L92</f>
        <v>170288.46774813332</v>
      </c>
      <c r="M108" s="39"/>
      <c r="N108" s="39"/>
      <c r="O108" s="40">
        <f t="shared" si="39"/>
        <v>1211203.7183915207</v>
      </c>
      <c r="P108" s="8"/>
      <c r="Q108" s="29">
        <f t="shared" si="42"/>
        <v>2004</v>
      </c>
      <c r="R108" s="49">
        <v>594666.8</v>
      </c>
    </row>
    <row r="109" spans="5:18" ht="12.75">
      <c r="E109" s="34">
        <f t="shared" si="40"/>
        <v>2005</v>
      </c>
      <c r="F109" s="39">
        <f t="shared" si="41"/>
        <v>257357.5559610595</v>
      </c>
      <c r="G109" s="39">
        <f t="shared" si="41"/>
        <v>787072.9451837932</v>
      </c>
      <c r="H109" s="39">
        <f t="shared" si="43"/>
        <v>430064.7005501479</v>
      </c>
      <c r="I109" s="39">
        <f t="shared" si="44"/>
        <v>469226.4242693745</v>
      </c>
      <c r="J109" s="39">
        <f>+J61*J93</f>
        <v>313281.57528459176</v>
      </c>
      <c r="K109" s="39">
        <f>+K61*K93</f>
        <v>237774.8502869395</v>
      </c>
      <c r="L109" s="39">
        <f>+L61*L93</f>
        <v>64771.22474352895</v>
      </c>
      <c r="M109" s="39">
        <f>+M61*M93</f>
        <v>214257.2348096722</v>
      </c>
      <c r="N109" s="39"/>
      <c r="O109" s="40">
        <f t="shared" si="39"/>
        <v>2773806.5110891075</v>
      </c>
      <c r="P109" s="8"/>
      <c r="Q109" s="29">
        <f t="shared" si="42"/>
        <v>2005</v>
      </c>
      <c r="R109" s="49">
        <v>1689562</v>
      </c>
    </row>
    <row r="110" spans="5:18" ht="12.75">
      <c r="E110" s="35">
        <f t="shared" si="40"/>
        <v>2006</v>
      </c>
      <c r="F110" s="41">
        <f t="shared" si="41"/>
        <v>8283296.9531781385</v>
      </c>
      <c r="G110" s="41">
        <f t="shared" si="41"/>
        <v>3942831.9726398583</v>
      </c>
      <c r="H110" s="41">
        <f t="shared" si="43"/>
        <v>2534981.692992684</v>
      </c>
      <c r="I110" s="41">
        <f t="shared" si="44"/>
        <v>1191344.6985533307</v>
      </c>
      <c r="J110" s="41">
        <f>+J62*J94</f>
        <v>1088603.359213241</v>
      </c>
      <c r="K110" s="41">
        <f>+K62*K94</f>
        <v>658814.3564796558</v>
      </c>
      <c r="L110" s="41">
        <f>+L62*L94</f>
        <v>469048.5913469728</v>
      </c>
      <c r="M110" s="41">
        <f>+M62*M94</f>
        <v>119457.7939039353</v>
      </c>
      <c r="N110" s="41">
        <f>+N62*N94</f>
        <v>344536.1625860093</v>
      </c>
      <c r="O110" s="42">
        <f t="shared" si="39"/>
        <v>18632915.580893826</v>
      </c>
      <c r="P110" s="8"/>
      <c r="Q110" s="29">
        <f t="shared" si="42"/>
        <v>2006</v>
      </c>
      <c r="R110" s="77">
        <v>19984050.8</v>
      </c>
    </row>
    <row r="111" spans="5:18" ht="12.75">
      <c r="E111" s="36"/>
      <c r="F111" s="17"/>
      <c r="G111" s="17"/>
      <c r="H111" s="17"/>
      <c r="I111" s="17"/>
      <c r="J111" s="17"/>
      <c r="K111" s="17"/>
      <c r="L111" s="17"/>
      <c r="M111" s="17"/>
      <c r="N111" s="17"/>
      <c r="O111" s="46"/>
      <c r="P111" s="8"/>
      <c r="Q111" s="29"/>
      <c r="R111" s="78"/>
    </row>
    <row r="112" spans="5:18" ht="13.5" thickBot="1">
      <c r="E112" s="38" t="str">
        <f t="shared" si="40"/>
        <v>Totale</v>
      </c>
      <c r="F112" s="43">
        <f aca="true" t="shared" si="45" ref="F112:N112">SUM(F102:F110)</f>
        <v>8809871.455173671</v>
      </c>
      <c r="G112" s="43">
        <f t="shared" si="45"/>
        <v>5198676.111893572</v>
      </c>
      <c r="H112" s="43">
        <f t="shared" si="45"/>
        <v>3491132.402022772</v>
      </c>
      <c r="I112" s="43">
        <f t="shared" si="45"/>
        <v>2057659.711974022</v>
      </c>
      <c r="J112" s="43">
        <f t="shared" si="45"/>
        <v>1700401.9446127582</v>
      </c>
      <c r="K112" s="43">
        <f t="shared" si="45"/>
        <v>1071390.7845079387</v>
      </c>
      <c r="L112" s="43">
        <f t="shared" si="45"/>
        <v>704108.2838386351</v>
      </c>
      <c r="M112" s="43">
        <f t="shared" si="45"/>
        <v>333715.02871360746</v>
      </c>
      <c r="N112" s="43">
        <f t="shared" si="45"/>
        <v>344536.1625860093</v>
      </c>
      <c r="O112" s="44">
        <f>+SUM(F112:N112)</f>
        <v>23711491.885322984</v>
      </c>
      <c r="P112" s="8"/>
      <c r="Q112" s="29" t="str">
        <f t="shared" si="42"/>
        <v>Totale</v>
      </c>
      <c r="R112" s="76">
        <f>SUM(R102:R111)</f>
        <v>22890982.8</v>
      </c>
    </row>
    <row r="114" ht="12.75">
      <c r="R114" s="65">
        <f>+O112/R112-1</f>
        <v>0.03584420522665299</v>
      </c>
    </row>
    <row r="116" spans="15:18" ht="12.75">
      <c r="O116" s="16"/>
      <c r="R116" s="45"/>
    </row>
    <row r="119" ht="12.75">
      <c r="O119" s="16"/>
    </row>
    <row r="120" ht="12.75">
      <c r="O120" s="16"/>
    </row>
    <row r="121" ht="12.75">
      <c r="O121" s="16"/>
    </row>
  </sheetData>
  <mergeCells count="47">
    <mergeCell ref="E2:J2"/>
    <mergeCell ref="B3:B5"/>
    <mergeCell ref="C3:C5"/>
    <mergeCell ref="F4:N4"/>
    <mergeCell ref="F3:N3"/>
    <mergeCell ref="E3:E5"/>
    <mergeCell ref="O3:O5"/>
    <mergeCell ref="F20:N20"/>
    <mergeCell ref="E50:J50"/>
    <mergeCell ref="E51:E53"/>
    <mergeCell ref="E18:J18"/>
    <mergeCell ref="O19:O21"/>
    <mergeCell ref="O35:O37"/>
    <mergeCell ref="F51:N51"/>
    <mergeCell ref="O51:O53"/>
    <mergeCell ref="F52:N52"/>
    <mergeCell ref="F19:N19"/>
    <mergeCell ref="E34:J34"/>
    <mergeCell ref="E35:E37"/>
    <mergeCell ref="F35:N35"/>
    <mergeCell ref="F36:N36"/>
    <mergeCell ref="B19:C19"/>
    <mergeCell ref="B20:B21"/>
    <mergeCell ref="C20:C21"/>
    <mergeCell ref="E19:E21"/>
    <mergeCell ref="B51:C51"/>
    <mergeCell ref="B52:B53"/>
    <mergeCell ref="C52:C53"/>
    <mergeCell ref="E66:J66"/>
    <mergeCell ref="E67:E69"/>
    <mergeCell ref="F67:N67"/>
    <mergeCell ref="O67:O69"/>
    <mergeCell ref="F68:N68"/>
    <mergeCell ref="E82:J82"/>
    <mergeCell ref="E83:E85"/>
    <mergeCell ref="F83:N83"/>
    <mergeCell ref="F84:N84"/>
    <mergeCell ref="A83:B83"/>
    <mergeCell ref="A84:A85"/>
    <mergeCell ref="B84:B85"/>
    <mergeCell ref="C83:C85"/>
    <mergeCell ref="R99:R101"/>
    <mergeCell ref="E98:J98"/>
    <mergeCell ref="E99:E101"/>
    <mergeCell ref="F99:N99"/>
    <mergeCell ref="O99:O101"/>
    <mergeCell ref="F100:N10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Società Cattolica di Ass.ne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Società Cattolica di Ass.ne</dc:creator>
  <cp:keywords/>
  <dc:description/>
  <cp:lastModifiedBy>Società Cattolica di Ass.ne</cp:lastModifiedBy>
  <dcterms:created xsi:type="dcterms:W3CDTF">2007-05-09T11:52:44Z</dcterms:created>
  <dcterms:modified xsi:type="dcterms:W3CDTF">2007-06-13T10:37:29Z</dcterms:modified>
  <cp:category/>
  <cp:version/>
  <cp:contentType/>
  <cp:contentStatus/>
</cp:coreProperties>
</file>