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odello cadenza sinistri" sheetId="1" r:id="rId1"/>
    <sheet name="Modello dell'onere medio" sheetId="2" r:id="rId2"/>
    <sheet name="Sviluppo FL" sheetId="3" r:id="rId3"/>
  </sheets>
  <definedNames/>
  <calcPr fullCalcOnLoad="1"/>
</workbook>
</file>

<file path=xl/sharedStrings.xml><?xml version="1.0" encoding="utf-8"?>
<sst xmlns="http://schemas.openxmlformats.org/spreadsheetml/2006/main" count="140" uniqueCount="49">
  <si>
    <t>N° sx denunciati (col. c mod. 29)</t>
  </si>
  <si>
    <t>12+</t>
  </si>
  <si>
    <t>Accad\Esercizio</t>
  </si>
  <si>
    <t>Totale</t>
  </si>
  <si>
    <t>N° sx a riserva iniziale (col. r0 mod. 29)</t>
  </si>
  <si>
    <t>N° sx eliminati senza seguito (col. r3 mod. 29)</t>
  </si>
  <si>
    <t>N° sx pagati (col. j-d mod. 29)</t>
  </si>
  <si>
    <t>N° sx riaperti (col. g mod. 29)</t>
  </si>
  <si>
    <t>1995 e prec.</t>
  </si>
  <si>
    <t>N° sx a al 31-12-06 (col.r11 mod. 29) lordo punte</t>
  </si>
  <si>
    <t>N° sx a al 31-12-06 (col.r11 mod. 29) netto punte</t>
  </si>
  <si>
    <t>N° sx pagati (col. j-d mod. 29) netto punte</t>
  </si>
  <si>
    <t>Importo sx pagati (col. J-D-E mod. 29)</t>
  </si>
  <si>
    <t>Importo sx pagati (col. J-D-E mod. 29) netto punte</t>
  </si>
  <si>
    <t>Incidenza percentuale riaperture nette [(g - r3)/r0]</t>
  </si>
  <si>
    <t>Incidenza percentuale pagamenti netti [(j - d)/(r0 + g - r3)]</t>
  </si>
  <si>
    <t>Selezione</t>
  </si>
  <si>
    <t>Anni</t>
  </si>
  <si>
    <t>Costo medio pagato netto punte [(J-D-E)/(j-d)]</t>
  </si>
  <si>
    <t>Tasso</t>
  </si>
  <si>
    <t>Costo medio pagato inflazionato netto punte [(J-D-E)/(j-d)]</t>
  </si>
  <si>
    <t>incidenze riaperture nette</t>
  </si>
  <si>
    <t>Esercizi futuri</t>
  </si>
  <si>
    <t>Movimenti per riaperture e per senza seguito</t>
  </si>
  <si>
    <t>Generazione</t>
  </si>
  <si>
    <t>Numero esposti al rischio di pagamento</t>
  </si>
  <si>
    <t>incidenze sinistri pagati</t>
  </si>
  <si>
    <t>Sinistri pagati</t>
  </si>
  <si>
    <t>Sinistri a riserva</t>
  </si>
  <si>
    <t>Tasso composto</t>
  </si>
  <si>
    <t>Inflazione passata</t>
  </si>
  <si>
    <t>Inflazione futura</t>
  </si>
  <si>
    <t>Costo medio inflazionato proiettato</t>
  </si>
  <si>
    <t>Costo medio passato netto punte</t>
  </si>
  <si>
    <t>N° sinistri a riserva al     31-12-2006</t>
  </si>
  <si>
    <t>Stima riserva sinistri</t>
  </si>
  <si>
    <t>Sinistri  punta</t>
  </si>
  <si>
    <t>Totale lordo punte</t>
  </si>
  <si>
    <t>Riserva sinistri Bilancio</t>
  </si>
  <si>
    <t>Numero esposti al rischio di pagamento dopo il 31-12-06 - n_cs</t>
  </si>
  <si>
    <t>Movimenti per riaperture e per senza seguito dopo il 31-12-06 - n_mov</t>
  </si>
  <si>
    <t>Sinistri  pagati dopo il 31-12-06 - n_p</t>
  </si>
  <si>
    <t>Sinistri a riserva dopo il 31-12-06 - n_rf</t>
  </si>
  <si>
    <t>Costo medio inflazionato proiettato dopo il 31-12-06 - CmP</t>
  </si>
  <si>
    <t>Costo medio pagato lordo punte [(J-D-E)/(j-d)]</t>
  </si>
  <si>
    <t>Costo medio pagato inflazionato lordo punte [(J-D-E)/(j-d)]</t>
  </si>
  <si>
    <t>Costo medio passato lordo punte</t>
  </si>
  <si>
    <t>Stima riserva sinistri scontata al 31-12-06 - CmP x n_p</t>
  </si>
  <si>
    <t>Chiudiamo la gen 1995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</si>
</sst>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0.000%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_-;\-* #,##0.000_-;_-* &quot;-&quot;???_-;_-@_-"/>
    <numFmt numFmtId="176" formatCode="0.0000%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41" fontId="1" fillId="0" borderId="0" xfId="16" applyFont="1" applyBorder="1" applyAlignment="1">
      <alignment/>
    </xf>
    <xf numFmtId="41" fontId="1" fillId="0" borderId="7" xfId="16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1" xfId="16" applyFont="1" applyBorder="1" applyAlignment="1">
      <alignment/>
    </xf>
    <xf numFmtId="41" fontId="1" fillId="0" borderId="11" xfId="16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0" fontId="1" fillId="0" borderId="0" xfId="17" applyNumberFormat="1" applyFont="1" applyBorder="1" applyAlignment="1">
      <alignment/>
    </xf>
    <xf numFmtId="10" fontId="1" fillId="0" borderId="7" xfId="17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1" fillId="0" borderId="11" xfId="17" applyNumberFormat="1" applyFont="1" applyBorder="1" applyAlignment="1">
      <alignment/>
    </xf>
    <xf numFmtId="10" fontId="1" fillId="0" borderId="0" xfId="17" applyNumberFormat="1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174" fontId="1" fillId="0" borderId="0" xfId="16" applyNumberFormat="1" applyFont="1" applyBorder="1" applyAlignment="1">
      <alignment/>
    </xf>
    <xf numFmtId="174" fontId="1" fillId="0" borderId="7" xfId="16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74" fontId="1" fillId="0" borderId="1" xfId="16" applyNumberFormat="1" applyFont="1" applyBorder="1" applyAlignment="1">
      <alignment/>
    </xf>
    <xf numFmtId="174" fontId="1" fillId="0" borderId="11" xfId="16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12" xfId="0" applyNumberFormat="1" applyFont="1" applyBorder="1" applyAlignment="1">
      <alignment/>
    </xf>
    <xf numFmtId="10" fontId="1" fillId="0" borderId="12" xfId="17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1" xfId="0" applyFont="1" applyBorder="1" applyAlignment="1">
      <alignment horizontal="center"/>
    </xf>
    <xf numFmtId="41" fontId="1" fillId="0" borderId="22" xfId="16" applyFont="1" applyBorder="1" applyAlignment="1">
      <alignment/>
    </xf>
    <xf numFmtId="41" fontId="1" fillId="0" borderId="23" xfId="16" applyFont="1" applyBorder="1" applyAlignment="1">
      <alignment/>
    </xf>
    <xf numFmtId="41" fontId="1" fillId="0" borderId="24" xfId="16" applyFont="1" applyBorder="1" applyAlignment="1">
      <alignment/>
    </xf>
    <xf numFmtId="41" fontId="1" fillId="0" borderId="25" xfId="16" applyFont="1" applyBorder="1" applyAlignment="1">
      <alignment/>
    </xf>
    <xf numFmtId="41" fontId="1" fillId="0" borderId="26" xfId="16" applyFont="1" applyBorder="1" applyAlignment="1">
      <alignment/>
    </xf>
    <xf numFmtId="41" fontId="1" fillId="0" borderId="27" xfId="16" applyFont="1" applyBorder="1" applyAlignment="1">
      <alignment/>
    </xf>
    <xf numFmtId="41" fontId="1" fillId="0" borderId="28" xfId="16" applyFont="1" applyBorder="1" applyAlignment="1">
      <alignment/>
    </xf>
    <xf numFmtId="41" fontId="1" fillId="0" borderId="29" xfId="16" applyFont="1" applyBorder="1" applyAlignment="1">
      <alignment/>
    </xf>
    <xf numFmtId="10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41" fontId="1" fillId="0" borderId="30" xfId="16" applyFont="1" applyBorder="1" applyAlignment="1">
      <alignment/>
    </xf>
    <xf numFmtId="41" fontId="1" fillId="0" borderId="31" xfId="16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4" fontId="1" fillId="0" borderId="12" xfId="16" applyNumberFormat="1" applyFont="1" applyBorder="1" applyAlignment="1">
      <alignment/>
    </xf>
    <xf numFmtId="174" fontId="1" fillId="0" borderId="14" xfId="16" applyNumberFormat="1" applyFont="1" applyBorder="1" applyAlignment="1">
      <alignment/>
    </xf>
    <xf numFmtId="41" fontId="1" fillId="0" borderId="36" xfId="16" applyFont="1" applyBorder="1" applyAlignment="1">
      <alignment/>
    </xf>
    <xf numFmtId="41" fontId="1" fillId="0" borderId="12" xfId="16" applyFont="1" applyBorder="1" applyAlignment="1">
      <alignment/>
    </xf>
    <xf numFmtId="41" fontId="1" fillId="0" borderId="13" xfId="16" applyFont="1" applyBorder="1" applyAlignment="1">
      <alignment/>
    </xf>
    <xf numFmtId="41" fontId="1" fillId="0" borderId="37" xfId="16" applyFont="1" applyBorder="1" applyAlignment="1">
      <alignment/>
    </xf>
    <xf numFmtId="41" fontId="1" fillId="0" borderId="38" xfId="16" applyFont="1" applyBorder="1" applyAlignment="1">
      <alignment/>
    </xf>
    <xf numFmtId="4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3" fontId="1" fillId="0" borderId="0" xfId="15" applyFont="1" applyAlignment="1">
      <alignment/>
    </xf>
    <xf numFmtId="41" fontId="1" fillId="0" borderId="0" xfId="15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9" fontId="1" fillId="0" borderId="0" xfId="16" applyNumberFormat="1" applyFont="1" applyAlignment="1">
      <alignment/>
    </xf>
    <xf numFmtId="10" fontId="3" fillId="0" borderId="12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workbookViewId="0" topLeftCell="K34">
      <selection activeCell="T15" sqref="T15"/>
    </sheetView>
  </sheetViews>
  <sheetFormatPr defaultColWidth="9.140625" defaultRowHeight="12.75"/>
  <cols>
    <col min="1" max="1" width="13.421875" style="1" bestFit="1" customWidth="1"/>
    <col min="2" max="2" width="9.140625" style="1" customWidth="1"/>
    <col min="3" max="3" width="9.57421875" style="1" bestFit="1" customWidth="1"/>
    <col min="4" max="10" width="9.140625" style="1" customWidth="1"/>
    <col min="11" max="11" width="13.00390625" style="1" customWidth="1"/>
    <col min="12" max="16384" width="9.140625" style="1" customWidth="1"/>
  </cols>
  <sheetData>
    <row r="1" spans="1:21" ht="12.75">
      <c r="A1" s="76" t="s">
        <v>0</v>
      </c>
      <c r="B1" s="76"/>
      <c r="C1" s="76"/>
      <c r="K1" s="76" t="s">
        <v>14</v>
      </c>
      <c r="L1" s="76"/>
      <c r="M1" s="76"/>
      <c r="N1" s="76"/>
      <c r="O1" s="76"/>
      <c r="T1" s="1" t="s">
        <v>17</v>
      </c>
      <c r="U1" s="1">
        <v>3</v>
      </c>
    </row>
    <row r="2" spans="1:18" ht="13.5" thickBo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20" ht="12.75">
      <c r="A3" s="5" t="s">
        <v>2</v>
      </c>
      <c r="B3" s="4">
        <v>2006</v>
      </c>
      <c r="C3" s="4">
        <v>2005</v>
      </c>
      <c r="D3" s="4">
        <v>2004</v>
      </c>
      <c r="E3" s="4">
        <v>2003</v>
      </c>
      <c r="F3" s="4">
        <v>2002</v>
      </c>
      <c r="G3" s="4">
        <v>2001</v>
      </c>
      <c r="H3" s="6">
        <v>2000</v>
      </c>
      <c r="K3" s="5" t="s">
        <v>2</v>
      </c>
      <c r="L3" s="4">
        <v>2006</v>
      </c>
      <c r="M3" s="4">
        <v>2005</v>
      </c>
      <c r="N3" s="4">
        <v>2004</v>
      </c>
      <c r="O3" s="4">
        <v>2003</v>
      </c>
      <c r="P3" s="4">
        <v>2002</v>
      </c>
      <c r="Q3" s="4">
        <v>2001</v>
      </c>
      <c r="R3" s="6">
        <v>2000</v>
      </c>
      <c r="T3" s="1" t="s">
        <v>16</v>
      </c>
    </row>
    <row r="4" spans="1:20" ht="12.75">
      <c r="A4" s="7" t="s">
        <v>1</v>
      </c>
      <c r="B4" s="8">
        <v>1.2</v>
      </c>
      <c r="C4" s="8">
        <v>2.4</v>
      </c>
      <c r="D4" s="8">
        <v>1.6</v>
      </c>
      <c r="E4" s="8">
        <v>2.4</v>
      </c>
      <c r="F4" s="8">
        <v>1.6</v>
      </c>
      <c r="G4" s="8">
        <v>0</v>
      </c>
      <c r="H4" s="9">
        <v>0</v>
      </c>
      <c r="K4" s="7" t="s">
        <v>1</v>
      </c>
      <c r="L4" s="19">
        <f>+(B58-B40)/B22</f>
        <v>-0.00508905852417301</v>
      </c>
      <c r="M4" s="19">
        <f aca="true" t="shared" si="0" ref="M4:M15">+(C58-C40)/C22</f>
        <v>-0.011286681715575621</v>
      </c>
      <c r="N4" s="19">
        <f aca="true" t="shared" si="1" ref="N4:N15">+(D58-D40)/D22</f>
        <v>-0.02799999999999999</v>
      </c>
      <c r="O4" s="19">
        <f aca="true" t="shared" si="2" ref="O4:O15">+(E58-E40)/E22</f>
        <v>-0.12162162162162163</v>
      </c>
      <c r="P4" s="19">
        <f aca="true" t="shared" si="3" ref="P4:P15">+(F58-F40)/F22</f>
        <v>-0.06451612903225806</v>
      </c>
      <c r="Q4" s="19">
        <f aca="true" t="shared" si="4" ref="Q4:Q15">+(G58-G40)/G22</f>
        <v>0.11271676300578033</v>
      </c>
      <c r="R4" s="20">
        <f aca="true" t="shared" si="5" ref="R4:R15">+(H58-H40)/H22</f>
        <v>0.10218978102189781</v>
      </c>
      <c r="T4" s="23">
        <f>+AVERAGE(L4:N4)</f>
        <v>-0.01479191341324954</v>
      </c>
    </row>
    <row r="5" spans="1:20" ht="12.75">
      <c r="A5" s="7">
        <v>11</v>
      </c>
      <c r="B5" s="8">
        <v>0</v>
      </c>
      <c r="C5" s="8">
        <v>1.2</v>
      </c>
      <c r="D5" s="8">
        <v>1.2</v>
      </c>
      <c r="E5" s="8">
        <v>0.8</v>
      </c>
      <c r="F5" s="8">
        <v>1.2</v>
      </c>
      <c r="G5" s="8">
        <v>0</v>
      </c>
      <c r="H5" s="9">
        <v>0.4</v>
      </c>
      <c r="K5" s="7">
        <v>11</v>
      </c>
      <c r="L5" s="19">
        <f aca="true" t="shared" si="6" ref="L5:L15">+(B59-B41)/B23</f>
        <v>-0.06944444444444445</v>
      </c>
      <c r="M5" s="19">
        <f t="shared" si="0"/>
        <v>-0.05691056910569105</v>
      </c>
      <c r="N5" s="19">
        <f t="shared" si="1"/>
        <v>-0.044642857142857144</v>
      </c>
      <c r="O5" s="19">
        <f t="shared" si="2"/>
        <v>-0.27049180327868855</v>
      </c>
      <c r="P5" s="19">
        <f t="shared" si="3"/>
        <v>-0.06643356643356643</v>
      </c>
      <c r="Q5" s="19">
        <f t="shared" si="4"/>
        <v>0.13907284768211922</v>
      </c>
      <c r="R5" s="20">
        <f t="shared" si="5"/>
        <v>0.10852713178294572</v>
      </c>
      <c r="T5" s="23">
        <f aca="true" t="shared" si="7" ref="T5:T15">+AVERAGE(L5:N5)</f>
        <v>-0.056999290230997555</v>
      </c>
    </row>
    <row r="6" spans="1:20" ht="12.75">
      <c r="A6" s="7">
        <v>10</v>
      </c>
      <c r="B6" s="8">
        <v>0.8</v>
      </c>
      <c r="C6" s="8">
        <v>1.2</v>
      </c>
      <c r="D6" s="8">
        <v>2.4</v>
      </c>
      <c r="E6" s="8">
        <v>2.8</v>
      </c>
      <c r="F6" s="8">
        <v>0.8</v>
      </c>
      <c r="G6" s="8">
        <v>0</v>
      </c>
      <c r="H6" s="9">
        <v>0</v>
      </c>
      <c r="K6" s="7">
        <v>10</v>
      </c>
      <c r="L6" s="19">
        <f t="shared" si="6"/>
        <v>-0.21323529411764705</v>
      </c>
      <c r="M6" s="19">
        <f t="shared" si="0"/>
        <v>0.10891089108910892</v>
      </c>
      <c r="N6" s="19">
        <f t="shared" si="1"/>
        <v>-0.125</v>
      </c>
      <c r="O6" s="19">
        <f t="shared" si="2"/>
        <v>-0.17318435754189943</v>
      </c>
      <c r="P6" s="19">
        <f t="shared" si="3"/>
        <v>-0.11884057971014494</v>
      </c>
      <c r="Q6" s="19">
        <f t="shared" si="4"/>
        <v>0.07951070336391437</v>
      </c>
      <c r="R6" s="20">
        <f t="shared" si="5"/>
        <v>0.12994350282485875</v>
      </c>
      <c r="T6" s="23">
        <f t="shared" si="7"/>
        <v>-0.07644146767617938</v>
      </c>
    </row>
    <row r="7" spans="1:20" ht="12.75">
      <c r="A7" s="7">
        <v>9</v>
      </c>
      <c r="B7" s="8">
        <v>0.8</v>
      </c>
      <c r="C7" s="8">
        <v>2.4</v>
      </c>
      <c r="D7" s="8">
        <v>2</v>
      </c>
      <c r="E7" s="8">
        <v>2</v>
      </c>
      <c r="F7" s="8">
        <v>2</v>
      </c>
      <c r="G7" s="8">
        <v>0</v>
      </c>
      <c r="H7" s="9">
        <v>0</v>
      </c>
      <c r="K7" s="7">
        <v>9</v>
      </c>
      <c r="L7" s="19">
        <f t="shared" si="6"/>
        <v>-0.2857142857142857</v>
      </c>
      <c r="M7" s="19">
        <f t="shared" si="0"/>
        <v>0.19689119170984457</v>
      </c>
      <c r="N7" s="19">
        <f t="shared" si="1"/>
        <v>-0.11347517730496455</v>
      </c>
      <c r="O7" s="19">
        <f t="shared" si="2"/>
        <v>-0.15000000000000002</v>
      </c>
      <c r="P7" s="19">
        <f t="shared" si="3"/>
        <v>-0.16501650165016502</v>
      </c>
      <c r="Q7" s="19">
        <f t="shared" si="4"/>
        <v>0.09350649350649351</v>
      </c>
      <c r="R7" s="20">
        <f t="shared" si="5"/>
        <v>0.08310249307479224</v>
      </c>
      <c r="T7" s="23">
        <f t="shared" si="7"/>
        <v>-0.06743275710313523</v>
      </c>
    </row>
    <row r="8" spans="1:20" ht="12.75">
      <c r="A8" s="7">
        <v>8</v>
      </c>
      <c r="B8" s="8">
        <v>0.8</v>
      </c>
      <c r="C8" s="8">
        <v>3.6</v>
      </c>
      <c r="D8" s="8">
        <v>2.4</v>
      </c>
      <c r="E8" s="8">
        <v>2</v>
      </c>
      <c r="F8" s="8">
        <v>1.2</v>
      </c>
      <c r="G8" s="8">
        <v>0</v>
      </c>
      <c r="H8" s="9">
        <v>0.4</v>
      </c>
      <c r="K8" s="7">
        <v>8</v>
      </c>
      <c r="L8" s="19">
        <f t="shared" si="6"/>
        <v>-0.26206896551724135</v>
      </c>
      <c r="M8" s="19">
        <f t="shared" si="0"/>
        <v>0.07945205479452055</v>
      </c>
      <c r="N8" s="19">
        <f t="shared" si="1"/>
        <v>-0.05882352941176471</v>
      </c>
      <c r="O8" s="19">
        <f t="shared" si="2"/>
        <v>-0.06635071090047394</v>
      </c>
      <c r="P8" s="19">
        <f t="shared" si="3"/>
        <v>-0.16624685138539044</v>
      </c>
      <c r="Q8" s="19">
        <f t="shared" si="4"/>
        <v>0.09065934065934067</v>
      </c>
      <c r="R8" s="20">
        <f t="shared" si="5"/>
        <v>0.04954954954954954</v>
      </c>
      <c r="T8" s="23">
        <f t="shared" si="7"/>
        <v>-0.08048014671149517</v>
      </c>
    </row>
    <row r="9" spans="1:20" ht="12.75">
      <c r="A9" s="7">
        <v>7</v>
      </c>
      <c r="B9" s="8">
        <v>4</v>
      </c>
      <c r="C9" s="8">
        <v>3.2</v>
      </c>
      <c r="D9" s="8">
        <v>2.4</v>
      </c>
      <c r="E9" s="8">
        <v>2.4</v>
      </c>
      <c r="F9" s="8">
        <v>2.4</v>
      </c>
      <c r="G9" s="8">
        <v>0</v>
      </c>
      <c r="H9" s="9">
        <v>0.4</v>
      </c>
      <c r="K9" s="7">
        <v>7</v>
      </c>
      <c r="L9" s="19">
        <f t="shared" si="6"/>
        <v>-0.2532608695652174</v>
      </c>
      <c r="M9" s="19">
        <f t="shared" si="0"/>
        <v>0.08359133126934988</v>
      </c>
      <c r="N9" s="19">
        <f t="shared" si="1"/>
        <v>-0.11798839458413928</v>
      </c>
      <c r="O9" s="19">
        <f t="shared" si="2"/>
        <v>-0.04</v>
      </c>
      <c r="P9" s="19">
        <f t="shared" si="3"/>
        <v>-0.2889344262295082</v>
      </c>
      <c r="Q9" s="19">
        <f t="shared" si="4"/>
        <v>0.09594882729211088</v>
      </c>
      <c r="R9" s="20">
        <f t="shared" si="5"/>
        <v>0.04672897196261683</v>
      </c>
      <c r="T9" s="23">
        <f t="shared" si="7"/>
        <v>-0.09588597762666894</v>
      </c>
    </row>
    <row r="10" spans="1:20" ht="12.75">
      <c r="A10" s="7">
        <v>6</v>
      </c>
      <c r="B10" s="8">
        <v>8.8</v>
      </c>
      <c r="C10" s="8">
        <v>13.2</v>
      </c>
      <c r="D10" s="8">
        <v>5.6</v>
      </c>
      <c r="E10" s="8">
        <v>4.8</v>
      </c>
      <c r="F10" s="8">
        <v>3.6</v>
      </c>
      <c r="G10" s="8">
        <v>0</v>
      </c>
      <c r="H10" s="9">
        <v>0</v>
      </c>
      <c r="K10" s="7">
        <v>6</v>
      </c>
      <c r="L10" s="19">
        <f t="shared" si="6"/>
        <v>-0.13730255164034022</v>
      </c>
      <c r="M10" s="19">
        <f t="shared" si="0"/>
        <v>0.07774607703281027</v>
      </c>
      <c r="N10" s="19">
        <f t="shared" si="1"/>
        <v>-0.09148936170212765</v>
      </c>
      <c r="O10" s="19">
        <f t="shared" si="2"/>
        <v>-0.1306122448979592</v>
      </c>
      <c r="P10" s="19">
        <f t="shared" si="3"/>
        <v>-0.17997293640054124</v>
      </c>
      <c r="Q10" s="19">
        <f t="shared" si="4"/>
        <v>0.06445993031358885</v>
      </c>
      <c r="R10" s="20">
        <f t="shared" si="5"/>
        <v>0.02711864406779662</v>
      </c>
      <c r="T10" s="23">
        <f t="shared" si="7"/>
        <v>-0.050348612103219205</v>
      </c>
    </row>
    <row r="11" spans="1:20" ht="12.75">
      <c r="A11" s="7">
        <v>5</v>
      </c>
      <c r="B11" s="8">
        <v>20.8</v>
      </c>
      <c r="C11" s="8">
        <v>26</v>
      </c>
      <c r="D11" s="8">
        <v>19.6</v>
      </c>
      <c r="E11" s="8">
        <v>12</v>
      </c>
      <c r="F11" s="8">
        <v>3.2</v>
      </c>
      <c r="G11" s="8">
        <v>1.6</v>
      </c>
      <c r="H11" s="9">
        <v>1.2</v>
      </c>
      <c r="K11" s="7">
        <v>5</v>
      </c>
      <c r="L11" s="19">
        <f t="shared" si="6"/>
        <v>-0.006011315417256021</v>
      </c>
      <c r="M11" s="19">
        <f t="shared" si="0"/>
        <v>-0.0014630577907827568</v>
      </c>
      <c r="N11" s="19">
        <f t="shared" si="1"/>
        <v>-0.07240889730241364</v>
      </c>
      <c r="O11" s="19">
        <f t="shared" si="2"/>
        <v>-0.14077669902912623</v>
      </c>
      <c r="P11" s="19">
        <f t="shared" si="3"/>
        <v>-0.17106069895769466</v>
      </c>
      <c r="Q11" s="19">
        <f t="shared" si="4"/>
        <v>0.023454157782516003</v>
      </c>
      <c r="R11" s="20">
        <f t="shared" si="5"/>
        <v>-0.04975124378109452</v>
      </c>
      <c r="T11" s="23">
        <f t="shared" si="7"/>
        <v>-0.02662775683681747</v>
      </c>
    </row>
    <row r="12" spans="1:20" ht="12.75">
      <c r="A12" s="7">
        <v>4</v>
      </c>
      <c r="B12" s="8">
        <v>34</v>
      </c>
      <c r="C12" s="8">
        <v>83.6</v>
      </c>
      <c r="D12" s="8">
        <v>63.6</v>
      </c>
      <c r="E12" s="8">
        <v>43.6</v>
      </c>
      <c r="F12" s="8">
        <v>17.6</v>
      </c>
      <c r="G12" s="8">
        <v>4</v>
      </c>
      <c r="H12" s="9">
        <v>4</v>
      </c>
      <c r="K12" s="7">
        <v>4</v>
      </c>
      <c r="L12" s="19">
        <f t="shared" si="6"/>
        <v>0.010104861773117249</v>
      </c>
      <c r="M12" s="19">
        <f t="shared" si="0"/>
        <v>0.0027722772277227834</v>
      </c>
      <c r="N12" s="19">
        <f t="shared" si="1"/>
        <v>-0.013711151736745886</v>
      </c>
      <c r="O12" s="19">
        <f t="shared" si="2"/>
        <v>-0.07497565725413827</v>
      </c>
      <c r="P12" s="19">
        <f t="shared" si="3"/>
        <v>-0.15705441511893126</v>
      </c>
      <c r="Q12" s="19">
        <f t="shared" si="4"/>
        <v>-0.015194681861348525</v>
      </c>
      <c r="R12" s="20">
        <f t="shared" si="5"/>
        <v>-0.1251768033946252</v>
      </c>
      <c r="T12" s="23">
        <f t="shared" si="7"/>
        <v>-0.0002780042453019513</v>
      </c>
    </row>
    <row r="13" spans="1:20" ht="12.75">
      <c r="A13" s="7">
        <v>3</v>
      </c>
      <c r="B13" s="8">
        <v>68</v>
      </c>
      <c r="C13" s="8">
        <v>210.4</v>
      </c>
      <c r="D13" s="8">
        <v>195.6</v>
      </c>
      <c r="E13" s="8">
        <v>128</v>
      </c>
      <c r="F13" s="8">
        <v>54.8</v>
      </c>
      <c r="G13" s="8">
        <v>31.2</v>
      </c>
      <c r="H13" s="9">
        <v>14.4</v>
      </c>
      <c r="K13" s="7">
        <v>3</v>
      </c>
      <c r="L13" s="19">
        <f t="shared" si="6"/>
        <v>0.02049571020019066</v>
      </c>
      <c r="M13" s="19">
        <f t="shared" si="0"/>
        <v>-0.02181818181818183</v>
      </c>
      <c r="N13" s="19">
        <f t="shared" si="1"/>
        <v>0.011617711530030682</v>
      </c>
      <c r="O13" s="19">
        <f t="shared" si="2"/>
        <v>-0.028483920367534447</v>
      </c>
      <c r="P13" s="19">
        <f t="shared" si="3"/>
        <v>-0.1925826630920465</v>
      </c>
      <c r="Q13" s="19">
        <f t="shared" si="4"/>
        <v>0.005490570541895434</v>
      </c>
      <c r="R13" s="20">
        <f t="shared" si="5"/>
        <v>-0.10113421550094517</v>
      </c>
      <c r="T13" s="23">
        <f t="shared" si="7"/>
        <v>0.0034317466373465035</v>
      </c>
    </row>
    <row r="14" spans="1:20" ht="12.75">
      <c r="A14" s="7">
        <v>2</v>
      </c>
      <c r="B14" s="8">
        <v>325.6</v>
      </c>
      <c r="C14" s="8">
        <v>345.2</v>
      </c>
      <c r="D14" s="8">
        <v>777.2</v>
      </c>
      <c r="E14" s="8">
        <v>522</v>
      </c>
      <c r="F14" s="8">
        <v>349.6</v>
      </c>
      <c r="G14" s="8">
        <v>251.6</v>
      </c>
      <c r="H14" s="9">
        <v>123.2</v>
      </c>
      <c r="J14" s="56"/>
      <c r="K14" s="7">
        <v>2</v>
      </c>
      <c r="L14" s="19">
        <f t="shared" si="6"/>
        <v>0.0027615833077631177</v>
      </c>
      <c r="M14" s="19">
        <f t="shared" si="0"/>
        <v>0.06543676097319384</v>
      </c>
      <c r="N14" s="19">
        <f t="shared" si="1"/>
        <v>0.07191930207197382</v>
      </c>
      <c r="O14" s="19">
        <f t="shared" si="2"/>
        <v>0.010960882121291707</v>
      </c>
      <c r="P14" s="19">
        <f t="shared" si="3"/>
        <v>-0.13727138953121718</v>
      </c>
      <c r="Q14" s="19">
        <f t="shared" si="4"/>
        <v>-0.028818189829910978</v>
      </c>
      <c r="R14" s="20">
        <f t="shared" si="5"/>
        <v>-0.11089108910891089</v>
      </c>
      <c r="T14" s="23">
        <f t="shared" si="7"/>
        <v>0.04670588211764359</v>
      </c>
    </row>
    <row r="15" spans="1:21" ht="12.75">
      <c r="A15" s="7">
        <v>1</v>
      </c>
      <c r="B15" s="8">
        <v>5431.2</v>
      </c>
      <c r="C15" s="8">
        <v>6119.2</v>
      </c>
      <c r="D15" s="8">
        <v>7990</v>
      </c>
      <c r="E15" s="8">
        <v>5880.8</v>
      </c>
      <c r="F15" s="8">
        <v>6441.2</v>
      </c>
      <c r="G15" s="8">
        <v>5052.4</v>
      </c>
      <c r="H15" s="9">
        <v>3854.8</v>
      </c>
      <c r="K15" s="7">
        <v>1</v>
      </c>
      <c r="L15" s="19">
        <f t="shared" si="6"/>
        <v>-0.07262555362739256</v>
      </c>
      <c r="M15" s="19">
        <f t="shared" si="0"/>
        <v>-0.04749340369393139</v>
      </c>
      <c r="N15" s="19">
        <f t="shared" si="1"/>
        <v>0.013479052823315124</v>
      </c>
      <c r="O15" s="19">
        <f t="shared" si="2"/>
        <v>-0.018090839107005385</v>
      </c>
      <c r="P15" s="19">
        <f t="shared" si="3"/>
        <v>-0.03974821206927123</v>
      </c>
      <c r="Q15" s="19">
        <f t="shared" si="4"/>
        <v>-0.014507805653824939</v>
      </c>
      <c r="R15" s="20">
        <f t="shared" si="5"/>
        <v>-0.04675989085948159</v>
      </c>
      <c r="T15" s="23">
        <f t="shared" si="7"/>
        <v>-0.03554663483266961</v>
      </c>
      <c r="U15" s="75"/>
    </row>
    <row r="16" spans="1:20" ht="12.75">
      <c r="A16" s="10"/>
      <c r="B16" s="3"/>
      <c r="C16" s="3"/>
      <c r="D16" s="3"/>
      <c r="E16" s="3"/>
      <c r="F16" s="3"/>
      <c r="G16" s="3"/>
      <c r="H16" s="11"/>
      <c r="K16" s="10"/>
      <c r="L16" s="3"/>
      <c r="M16" s="3"/>
      <c r="N16" s="3"/>
      <c r="O16" s="3"/>
      <c r="P16" s="3"/>
      <c r="Q16" s="3"/>
      <c r="R16" s="11"/>
      <c r="T16" s="23"/>
    </row>
    <row r="17" spans="1:20" ht="13.5" thickBot="1">
      <c r="A17" s="12" t="s">
        <v>3</v>
      </c>
      <c r="B17" s="14">
        <f>SUM(B4:B15)</f>
        <v>5896</v>
      </c>
      <c r="C17" s="14">
        <f aca="true" t="shared" si="8" ref="C17:H17">SUM(C4:C15)</f>
        <v>6811.6</v>
      </c>
      <c r="D17" s="14">
        <f t="shared" si="8"/>
        <v>9063.6</v>
      </c>
      <c r="E17" s="14">
        <f t="shared" si="8"/>
        <v>6603.6</v>
      </c>
      <c r="F17" s="14">
        <f t="shared" si="8"/>
        <v>6879.2</v>
      </c>
      <c r="G17" s="14">
        <f t="shared" si="8"/>
        <v>5340.799999999999</v>
      </c>
      <c r="H17" s="15">
        <f t="shared" si="8"/>
        <v>3998.8</v>
      </c>
      <c r="K17" s="12" t="s">
        <v>3</v>
      </c>
      <c r="L17" s="21">
        <f aca="true" t="shared" si="9" ref="L17:R17">IF(B35,(B71-B53)/B35,0)</f>
        <v>-0.04296558233519004</v>
      </c>
      <c r="M17" s="21">
        <f t="shared" si="9"/>
        <v>-0.011320611363665125</v>
      </c>
      <c r="N17" s="21">
        <f t="shared" si="9"/>
        <v>0.020390659583886687</v>
      </c>
      <c r="O17" s="21">
        <f t="shared" si="9"/>
        <v>-0.021688767606134276</v>
      </c>
      <c r="P17" s="21">
        <f t="shared" si="9"/>
        <v>-0.09335359513716707</v>
      </c>
      <c r="Q17" s="21">
        <f t="shared" si="9"/>
        <v>-0.01007556675062972</v>
      </c>
      <c r="R17" s="22">
        <f t="shared" si="9"/>
        <v>-0.05808905795479974</v>
      </c>
      <c r="T17" s="23"/>
    </row>
    <row r="19" spans="1:21" ht="12.75">
      <c r="A19" s="76" t="s">
        <v>4</v>
      </c>
      <c r="B19" s="76"/>
      <c r="C19" s="76"/>
      <c r="K19" s="76" t="s">
        <v>15</v>
      </c>
      <c r="L19" s="76"/>
      <c r="M19" s="76"/>
      <c r="N19" s="76"/>
      <c r="O19" s="76"/>
      <c r="T19" s="1" t="s">
        <v>17</v>
      </c>
      <c r="U19" s="1">
        <v>3</v>
      </c>
    </row>
    <row r="20" spans="1:18" ht="13.5" thickBot="1">
      <c r="A20" s="2"/>
      <c r="B20" s="2"/>
      <c r="C20" s="2"/>
      <c r="D20" s="2"/>
      <c r="E20" s="2"/>
      <c r="F20" s="2"/>
      <c r="G20" s="2"/>
      <c r="H20" s="2"/>
      <c r="K20" s="2"/>
      <c r="L20" s="2"/>
      <c r="M20" s="2"/>
      <c r="N20" s="2"/>
      <c r="O20" s="2"/>
      <c r="P20" s="2"/>
      <c r="Q20" s="2"/>
      <c r="R20" s="2"/>
    </row>
    <row r="21" spans="1:20" ht="12.75">
      <c r="A21" s="5" t="s">
        <v>2</v>
      </c>
      <c r="B21" s="4">
        <v>2006</v>
      </c>
      <c r="C21" s="4">
        <v>2005</v>
      </c>
      <c r="D21" s="4">
        <v>2004</v>
      </c>
      <c r="E21" s="4">
        <v>2003</v>
      </c>
      <c r="F21" s="4">
        <v>2002</v>
      </c>
      <c r="G21" s="4">
        <v>2001</v>
      </c>
      <c r="H21" s="6">
        <v>2000</v>
      </c>
      <c r="K21" s="5" t="s">
        <v>2</v>
      </c>
      <c r="L21" s="4">
        <v>2006</v>
      </c>
      <c r="M21" s="4">
        <v>2005</v>
      </c>
      <c r="N21" s="4">
        <v>2004</v>
      </c>
      <c r="O21" s="4">
        <v>2003</v>
      </c>
      <c r="P21" s="4">
        <v>2002</v>
      </c>
      <c r="Q21" s="4">
        <v>2001</v>
      </c>
      <c r="R21" s="6">
        <v>2000</v>
      </c>
      <c r="T21" s="1" t="s">
        <v>16</v>
      </c>
    </row>
    <row r="22" spans="1:20" ht="12.75">
      <c r="A22" s="7" t="s">
        <v>1</v>
      </c>
      <c r="B22" s="8">
        <v>157.2</v>
      </c>
      <c r="C22" s="8">
        <v>177.2</v>
      </c>
      <c r="D22" s="8">
        <v>200</v>
      </c>
      <c r="E22" s="8">
        <v>207.2</v>
      </c>
      <c r="F22" s="8">
        <v>173.6</v>
      </c>
      <c r="G22" s="8">
        <v>138.4</v>
      </c>
      <c r="H22" s="9">
        <v>109.6</v>
      </c>
      <c r="K22" s="7" t="s">
        <v>1</v>
      </c>
      <c r="L22" s="19">
        <f>+B94/(B22+B58-B40)</f>
        <v>0.473145780051151</v>
      </c>
      <c r="M22" s="19">
        <f aca="true" t="shared" si="10" ref="M22:M33">+C94/(C22+C58-C40)</f>
        <v>0.31506849315068497</v>
      </c>
      <c r="N22" s="19">
        <f aca="true" t="shared" si="11" ref="N22:N33">+D94/(D22+D58-D40)</f>
        <v>0.23251028806584362</v>
      </c>
      <c r="O22" s="19">
        <f aca="true" t="shared" si="12" ref="O22:O33">+E94/(E22+E58-E40)</f>
        <v>0.20439560439560445</v>
      </c>
      <c r="P22" s="19">
        <f aca="true" t="shared" si="13" ref="P22:P33">+F94/(F22+F58-F40)</f>
        <v>0.270935960591133</v>
      </c>
      <c r="Q22" s="19">
        <f aca="true" t="shared" si="14" ref="Q22:Q33">+G94/(G22+G58-G40)</f>
        <v>0.23376623376623376</v>
      </c>
      <c r="R22" s="20">
        <f aca="true" t="shared" si="15" ref="R22:R33">+H94/(H22+H58-H40)</f>
        <v>0.2185430463576159</v>
      </c>
      <c r="T22" s="23">
        <f>+AVERAGE(L22:N22)</f>
        <v>0.3402415204225599</v>
      </c>
    </row>
    <row r="23" spans="1:20" ht="12.75">
      <c r="A23" s="7">
        <v>11</v>
      </c>
      <c r="B23" s="8">
        <v>28.8</v>
      </c>
      <c r="C23" s="8">
        <v>49.2</v>
      </c>
      <c r="D23" s="8">
        <v>44.8</v>
      </c>
      <c r="E23" s="8">
        <v>97.6</v>
      </c>
      <c r="F23" s="8">
        <v>114.4</v>
      </c>
      <c r="G23" s="8">
        <v>60.4</v>
      </c>
      <c r="H23" s="9">
        <v>51.6</v>
      </c>
      <c r="K23" s="7">
        <v>11</v>
      </c>
      <c r="L23" s="19">
        <f aca="true" t="shared" si="16" ref="L23:L33">+B95/(B23+B59-B41)</f>
        <v>0.34328358208955223</v>
      </c>
      <c r="M23" s="19">
        <f t="shared" si="10"/>
        <v>0.2586206896551724</v>
      </c>
      <c r="N23" s="19">
        <f t="shared" si="11"/>
        <v>0.308411214953271</v>
      </c>
      <c r="O23" s="19">
        <f t="shared" si="12"/>
        <v>0.21348314606741572</v>
      </c>
      <c r="P23" s="19">
        <f t="shared" si="13"/>
        <v>0.18726591760299627</v>
      </c>
      <c r="Q23" s="19">
        <f t="shared" si="14"/>
        <v>0.19186046511627908</v>
      </c>
      <c r="R23" s="20">
        <f t="shared" si="15"/>
        <v>0.23076923076923075</v>
      </c>
      <c r="T23" s="23">
        <f aca="true" t="shared" si="17" ref="T23:T33">+AVERAGE(L23:N23)</f>
        <v>0.30343849556599856</v>
      </c>
    </row>
    <row r="24" spans="1:20" ht="12.75">
      <c r="A24" s="7">
        <v>10</v>
      </c>
      <c r="B24" s="8">
        <v>54.4</v>
      </c>
      <c r="C24" s="8">
        <v>40.4</v>
      </c>
      <c r="D24" s="8">
        <v>67.2</v>
      </c>
      <c r="E24" s="8">
        <v>71.6</v>
      </c>
      <c r="F24" s="8">
        <v>138</v>
      </c>
      <c r="G24" s="8">
        <v>130.8</v>
      </c>
      <c r="H24" s="9">
        <v>70.8</v>
      </c>
      <c r="K24" s="7">
        <v>10</v>
      </c>
      <c r="L24" s="19">
        <f t="shared" si="16"/>
        <v>0.4953271028037383</v>
      </c>
      <c r="M24" s="19">
        <f t="shared" si="10"/>
        <v>0.37500000000000006</v>
      </c>
      <c r="N24" s="19">
        <f t="shared" si="11"/>
        <v>0.1496598639455782</v>
      </c>
      <c r="O24" s="19">
        <f t="shared" si="12"/>
        <v>0.22972972972972977</v>
      </c>
      <c r="P24" s="19">
        <f t="shared" si="13"/>
        <v>0.2006578947368421</v>
      </c>
      <c r="Q24" s="19">
        <f t="shared" si="14"/>
        <v>0.18980169971671387</v>
      </c>
      <c r="R24" s="20">
        <f t="shared" si="15"/>
        <v>0.24500000000000002</v>
      </c>
      <c r="T24" s="23">
        <f t="shared" si="17"/>
        <v>0.33999565558310557</v>
      </c>
    </row>
    <row r="25" spans="1:20" ht="12.75">
      <c r="A25" s="7">
        <v>9</v>
      </c>
      <c r="B25" s="8">
        <v>100.8</v>
      </c>
      <c r="C25" s="8">
        <v>77.2</v>
      </c>
      <c r="D25" s="8">
        <v>56.4</v>
      </c>
      <c r="E25" s="8">
        <v>96</v>
      </c>
      <c r="F25" s="8">
        <v>121.2</v>
      </c>
      <c r="G25" s="8">
        <v>154</v>
      </c>
      <c r="H25" s="9">
        <v>144.4</v>
      </c>
      <c r="K25" s="7">
        <v>9</v>
      </c>
      <c r="L25" s="19">
        <f t="shared" si="16"/>
        <v>0.49444444444444446</v>
      </c>
      <c r="M25" s="19">
        <f t="shared" si="10"/>
        <v>0.42424242424242425</v>
      </c>
      <c r="N25" s="19">
        <f t="shared" si="11"/>
        <v>0.2</v>
      </c>
      <c r="O25" s="19">
        <f t="shared" si="12"/>
        <v>0.18627450980392157</v>
      </c>
      <c r="P25" s="19">
        <f t="shared" si="13"/>
        <v>0.308300395256917</v>
      </c>
      <c r="Q25" s="19">
        <f t="shared" si="14"/>
        <v>0.18052256532066507</v>
      </c>
      <c r="R25" s="20">
        <f t="shared" si="15"/>
        <v>0.1636828644501279</v>
      </c>
      <c r="T25" s="23">
        <f t="shared" si="17"/>
        <v>0.3728956228956229</v>
      </c>
    </row>
    <row r="26" spans="1:20" ht="12.75">
      <c r="A26" s="7">
        <v>8</v>
      </c>
      <c r="B26" s="8">
        <v>174</v>
      </c>
      <c r="C26" s="8">
        <v>146</v>
      </c>
      <c r="D26" s="8">
        <v>108.8</v>
      </c>
      <c r="E26" s="8">
        <v>84.4</v>
      </c>
      <c r="F26" s="8">
        <v>158.8</v>
      </c>
      <c r="G26" s="8">
        <v>145.6</v>
      </c>
      <c r="H26" s="9">
        <v>177.6</v>
      </c>
      <c r="K26" s="7">
        <v>8</v>
      </c>
      <c r="L26" s="19">
        <f t="shared" si="16"/>
        <v>0.4563551401869159</v>
      </c>
      <c r="M26" s="19">
        <f t="shared" si="10"/>
        <v>0.3654822335025381</v>
      </c>
      <c r="N26" s="19">
        <f t="shared" si="11"/>
        <v>0.25</v>
      </c>
      <c r="O26" s="19">
        <f t="shared" si="12"/>
        <v>0.2893401015228426</v>
      </c>
      <c r="P26" s="19">
        <f t="shared" si="13"/>
        <v>0.2809667673716012</v>
      </c>
      <c r="Q26" s="19">
        <f t="shared" si="14"/>
        <v>0.2367758186397985</v>
      </c>
      <c r="R26" s="20">
        <f t="shared" si="15"/>
        <v>0.1759656652360515</v>
      </c>
      <c r="T26" s="23">
        <f t="shared" si="17"/>
        <v>0.3572791245631513</v>
      </c>
    </row>
    <row r="27" spans="1:20" ht="12.75">
      <c r="A27" s="7">
        <v>7</v>
      </c>
      <c r="B27" s="8">
        <v>368</v>
      </c>
      <c r="C27" s="8">
        <v>258.4</v>
      </c>
      <c r="D27" s="8">
        <v>206.8</v>
      </c>
      <c r="E27" s="8">
        <v>150</v>
      </c>
      <c r="F27" s="8">
        <v>195.2</v>
      </c>
      <c r="G27" s="8">
        <v>187.6</v>
      </c>
      <c r="H27" s="9">
        <v>171.2</v>
      </c>
      <c r="K27" s="7">
        <v>7</v>
      </c>
      <c r="L27" s="19">
        <f t="shared" si="16"/>
        <v>0.44978165938864634</v>
      </c>
      <c r="M27" s="19">
        <f t="shared" si="10"/>
        <v>0.38428571428571434</v>
      </c>
      <c r="N27" s="19">
        <f t="shared" si="11"/>
        <v>0.19956140350877188</v>
      </c>
      <c r="O27" s="19">
        <f t="shared" si="12"/>
        <v>0.24444444444444446</v>
      </c>
      <c r="P27" s="19">
        <f t="shared" si="13"/>
        <v>0.40634005763688763</v>
      </c>
      <c r="Q27" s="19">
        <f t="shared" si="14"/>
        <v>0.22762645914396887</v>
      </c>
      <c r="R27" s="20">
        <f t="shared" si="15"/>
        <v>0.18750000000000003</v>
      </c>
      <c r="T27" s="23">
        <f t="shared" si="17"/>
        <v>0.34454292572771084</v>
      </c>
    </row>
    <row r="28" spans="1:20" ht="12.75">
      <c r="A28" s="7">
        <v>6</v>
      </c>
      <c r="B28" s="8">
        <v>658.4</v>
      </c>
      <c r="C28" s="8">
        <v>560.8</v>
      </c>
      <c r="D28" s="8">
        <v>376</v>
      </c>
      <c r="E28" s="8">
        <v>294</v>
      </c>
      <c r="F28" s="8">
        <v>295.6</v>
      </c>
      <c r="G28" s="8">
        <v>229.6</v>
      </c>
      <c r="H28" s="9">
        <v>236</v>
      </c>
      <c r="K28" s="7">
        <v>6</v>
      </c>
      <c r="L28" s="19">
        <f t="shared" si="16"/>
        <v>0.476056338028169</v>
      </c>
      <c r="M28" s="19">
        <f t="shared" si="10"/>
        <v>0.40304434149569823</v>
      </c>
      <c r="N28" s="19">
        <f t="shared" si="11"/>
        <v>0.2505854800936768</v>
      </c>
      <c r="O28" s="19">
        <f t="shared" si="12"/>
        <v>0.20031298904538342</v>
      </c>
      <c r="P28" s="19">
        <f t="shared" si="13"/>
        <v>0.3927392739273927</v>
      </c>
      <c r="Q28" s="19">
        <f t="shared" si="14"/>
        <v>0.20130932896890344</v>
      </c>
      <c r="R28" s="20">
        <f t="shared" si="15"/>
        <v>0.22607260726072606</v>
      </c>
      <c r="T28" s="23">
        <f t="shared" si="17"/>
        <v>0.376562053205848</v>
      </c>
    </row>
    <row r="29" spans="1:20" ht="12.75">
      <c r="A29" s="7">
        <v>5</v>
      </c>
      <c r="B29" s="8">
        <v>1131.2</v>
      </c>
      <c r="C29" s="8">
        <v>1093.6</v>
      </c>
      <c r="D29" s="8">
        <v>845.2</v>
      </c>
      <c r="E29" s="8">
        <v>576.8</v>
      </c>
      <c r="F29" s="8">
        <v>652.4</v>
      </c>
      <c r="G29" s="8">
        <v>375.2</v>
      </c>
      <c r="H29" s="9">
        <v>321.6</v>
      </c>
      <c r="K29" s="7">
        <v>5</v>
      </c>
      <c r="L29" s="19">
        <f t="shared" si="16"/>
        <v>0.4290288153681963</v>
      </c>
      <c r="M29" s="19">
        <f t="shared" si="10"/>
        <v>0.40476190476190477</v>
      </c>
      <c r="N29" s="19">
        <f t="shared" si="11"/>
        <v>0.2974489795918367</v>
      </c>
      <c r="O29" s="19">
        <f t="shared" si="12"/>
        <v>0.25262308313155774</v>
      </c>
      <c r="P29" s="19">
        <f t="shared" si="13"/>
        <v>0.459319526627219</v>
      </c>
      <c r="Q29" s="19">
        <f t="shared" si="14"/>
        <v>0.234375</v>
      </c>
      <c r="R29" s="20">
        <f t="shared" si="15"/>
        <v>0.2513089005235602</v>
      </c>
      <c r="T29" s="23">
        <f t="shared" si="17"/>
        <v>0.3770798999073126</v>
      </c>
    </row>
    <row r="30" spans="1:20" ht="12.75">
      <c r="A30" s="7">
        <v>4</v>
      </c>
      <c r="B30" s="8">
        <v>2098</v>
      </c>
      <c r="C30" s="8">
        <v>2020</v>
      </c>
      <c r="D30" s="8">
        <v>1750.4</v>
      </c>
      <c r="E30" s="8">
        <v>1232.4</v>
      </c>
      <c r="F30" s="8">
        <v>1227.6</v>
      </c>
      <c r="G30" s="8">
        <v>842.4</v>
      </c>
      <c r="H30" s="9">
        <v>565.6</v>
      </c>
      <c r="K30" s="7">
        <v>4</v>
      </c>
      <c r="L30" s="19">
        <f t="shared" si="16"/>
        <v>0.44054360135900344</v>
      </c>
      <c r="M30" s="19">
        <f t="shared" si="10"/>
        <v>0.4486571879936809</v>
      </c>
      <c r="N30" s="19">
        <f t="shared" si="11"/>
        <v>0.3811399443929564</v>
      </c>
      <c r="O30" s="19">
        <f t="shared" si="12"/>
        <v>0.2729824561403509</v>
      </c>
      <c r="P30" s="19">
        <f t="shared" si="13"/>
        <v>0.4514882102821801</v>
      </c>
      <c r="Q30" s="19">
        <f t="shared" si="14"/>
        <v>0.21552555448408875</v>
      </c>
      <c r="R30" s="20">
        <f t="shared" si="15"/>
        <v>0.24413904607922388</v>
      </c>
      <c r="T30" s="23">
        <f t="shared" si="17"/>
        <v>0.4234469112485469</v>
      </c>
    </row>
    <row r="31" spans="1:20" ht="12.75">
      <c r="A31" s="7">
        <v>3</v>
      </c>
      <c r="B31" s="8">
        <v>3356.8</v>
      </c>
      <c r="C31" s="8">
        <v>4180</v>
      </c>
      <c r="D31" s="8">
        <v>3649.6</v>
      </c>
      <c r="E31" s="8">
        <v>2612</v>
      </c>
      <c r="F31" s="8">
        <v>2685.6</v>
      </c>
      <c r="G31" s="8">
        <v>1675.6</v>
      </c>
      <c r="H31" s="9">
        <v>1269.6</v>
      </c>
      <c r="K31" s="7">
        <v>3</v>
      </c>
      <c r="L31" s="19">
        <f t="shared" si="16"/>
        <v>0.4627510509107894</v>
      </c>
      <c r="M31" s="19">
        <f t="shared" si="10"/>
        <v>0.4934455096849932</v>
      </c>
      <c r="N31" s="19">
        <f t="shared" si="11"/>
        <v>0.4641386782231852</v>
      </c>
      <c r="O31" s="19">
        <f t="shared" si="12"/>
        <v>0.33133669609079447</v>
      </c>
      <c r="P31" s="19">
        <f t="shared" si="13"/>
        <v>0.4469655045194614</v>
      </c>
      <c r="Q31" s="19">
        <f t="shared" si="14"/>
        <v>0.28252611585944926</v>
      </c>
      <c r="R31" s="20">
        <f t="shared" si="15"/>
        <v>0.26533473536628116</v>
      </c>
      <c r="T31" s="23">
        <f t="shared" si="17"/>
        <v>0.4734450796063226</v>
      </c>
    </row>
    <row r="32" spans="1:20" ht="12.75">
      <c r="A32" s="7">
        <v>2</v>
      </c>
      <c r="B32" s="8">
        <v>6518</v>
      </c>
      <c r="C32" s="8">
        <v>6461.2</v>
      </c>
      <c r="D32" s="8">
        <v>7336</v>
      </c>
      <c r="E32" s="8">
        <v>6094.4</v>
      </c>
      <c r="F32" s="8">
        <v>5708.4</v>
      </c>
      <c r="G32" s="8">
        <v>4538.8</v>
      </c>
      <c r="H32" s="9">
        <v>3030</v>
      </c>
      <c r="K32" s="7">
        <v>2</v>
      </c>
      <c r="L32" s="19">
        <f t="shared" si="16"/>
        <v>0.5160342717258262</v>
      </c>
      <c r="M32" s="19">
        <f t="shared" si="10"/>
        <v>0.5348634514816967</v>
      </c>
      <c r="N32" s="19">
        <f t="shared" si="11"/>
        <v>0.4898519761941096</v>
      </c>
      <c r="O32" s="19">
        <f t="shared" si="12"/>
        <v>0.4410829059274168</v>
      </c>
      <c r="P32" s="19">
        <f t="shared" si="13"/>
        <v>0.5086907082521118</v>
      </c>
      <c r="Q32" s="19">
        <f t="shared" si="14"/>
        <v>0.4219600725952813</v>
      </c>
      <c r="R32" s="20">
        <f t="shared" si="15"/>
        <v>0.4029695619896065</v>
      </c>
      <c r="T32" s="23">
        <f t="shared" si="17"/>
        <v>0.5135832331338774</v>
      </c>
    </row>
    <row r="33" spans="1:20" ht="12.75">
      <c r="A33" s="7">
        <v>1</v>
      </c>
      <c r="B33" s="8">
        <v>15443.6</v>
      </c>
      <c r="C33" s="8">
        <v>16524.4</v>
      </c>
      <c r="D33" s="8">
        <v>14274</v>
      </c>
      <c r="E33" s="8">
        <v>16627.2</v>
      </c>
      <c r="F33" s="8">
        <v>13535.2</v>
      </c>
      <c r="G33" s="8">
        <v>12324.4</v>
      </c>
      <c r="H33" s="9">
        <v>11728</v>
      </c>
      <c r="K33" s="7">
        <v>1</v>
      </c>
      <c r="L33" s="19">
        <f t="shared" si="16"/>
        <v>0.7080854629241727</v>
      </c>
      <c r="M33" s="19">
        <f t="shared" si="10"/>
        <v>0.6874634679407354</v>
      </c>
      <c r="N33" s="19">
        <f t="shared" si="11"/>
        <v>0.6686667035337057</v>
      </c>
      <c r="O33" s="19">
        <f t="shared" si="12"/>
        <v>0.6511172089376714</v>
      </c>
      <c r="P33" s="19">
        <f t="shared" si="13"/>
        <v>0.6733142523004955</v>
      </c>
      <c r="Q33" s="19">
        <f t="shared" si="14"/>
        <v>0.6537676195494665</v>
      </c>
      <c r="R33" s="20">
        <f t="shared" si="15"/>
        <v>0.6878600307703316</v>
      </c>
      <c r="T33" s="23">
        <f t="shared" si="17"/>
        <v>0.6880718781328712</v>
      </c>
    </row>
    <row r="34" spans="1:18" ht="12.75">
      <c r="A34" s="10"/>
      <c r="B34" s="3"/>
      <c r="C34" s="3"/>
      <c r="D34" s="3"/>
      <c r="E34" s="3"/>
      <c r="F34" s="3"/>
      <c r="G34" s="3"/>
      <c r="H34" s="11"/>
      <c r="K34" s="10"/>
      <c r="L34" s="3"/>
      <c r="M34" s="3"/>
      <c r="N34" s="3"/>
      <c r="O34" s="3"/>
      <c r="P34" s="3"/>
      <c r="Q34" s="3"/>
      <c r="R34" s="11"/>
    </row>
    <row r="35" spans="1:20" ht="13.5" thickBot="1">
      <c r="A35" s="12" t="s">
        <v>3</v>
      </c>
      <c r="B35" s="13">
        <f>SUM(B22:B33)</f>
        <v>30089.2</v>
      </c>
      <c r="C35" s="14">
        <f aca="true" t="shared" si="18" ref="C35:H35">SUM(C22:C33)</f>
        <v>31588.4</v>
      </c>
      <c r="D35" s="14">
        <f t="shared" si="18"/>
        <v>28915.2</v>
      </c>
      <c r="E35" s="14">
        <f t="shared" si="18"/>
        <v>28143.6</v>
      </c>
      <c r="F35" s="14">
        <f t="shared" si="18"/>
        <v>25006</v>
      </c>
      <c r="G35" s="14">
        <f t="shared" si="18"/>
        <v>20802.8</v>
      </c>
      <c r="H35" s="15">
        <f t="shared" si="18"/>
        <v>17876</v>
      </c>
      <c r="K35" s="12" t="s">
        <v>3</v>
      </c>
      <c r="L35" s="21">
        <f aca="true" t="shared" si="19" ref="L35:R35">+IF((B35+B71-B53),B107/(B35+B71-B53),0)</f>
        <v>0.5940949563139838</v>
      </c>
      <c r="M35" s="21">
        <f t="shared" si="19"/>
        <v>0.5892516362052844</v>
      </c>
      <c r="N35" s="21">
        <f t="shared" si="19"/>
        <v>0.5543098072178086</v>
      </c>
      <c r="O35" s="21">
        <f t="shared" si="19"/>
        <v>0.5380994581087559</v>
      </c>
      <c r="P35" s="21">
        <f t="shared" si="19"/>
        <v>0.5844139804866</v>
      </c>
      <c r="Q35" s="21">
        <f t="shared" si="19"/>
        <v>0.5237262785773946</v>
      </c>
      <c r="R35" s="22">
        <f t="shared" si="19"/>
        <v>0.5631443911246259</v>
      </c>
      <c r="T35" s="23"/>
    </row>
    <row r="37" spans="1:4" ht="12.75">
      <c r="A37" s="76" t="s">
        <v>5</v>
      </c>
      <c r="B37" s="76"/>
      <c r="C37" s="76"/>
      <c r="D37" s="76"/>
    </row>
    <row r="38" spans="1:8" ht="13.5" thickBot="1">
      <c r="A38" s="2"/>
      <c r="B38" s="2"/>
      <c r="C38" s="2"/>
      <c r="D38" s="2"/>
      <c r="E38" s="2"/>
      <c r="F38" s="2"/>
      <c r="G38" s="2"/>
      <c r="H38" s="2"/>
    </row>
    <row r="39" spans="1:8" ht="12.75">
      <c r="A39" s="5" t="s">
        <v>2</v>
      </c>
      <c r="B39" s="4">
        <v>2006</v>
      </c>
      <c r="C39" s="4">
        <v>2005</v>
      </c>
      <c r="D39" s="4">
        <v>2004</v>
      </c>
      <c r="E39" s="4">
        <v>2003</v>
      </c>
      <c r="F39" s="4">
        <v>2002</v>
      </c>
      <c r="G39" s="4">
        <v>2001</v>
      </c>
      <c r="H39" s="6">
        <v>2000</v>
      </c>
    </row>
    <row r="40" spans="1:8" ht="12.75">
      <c r="A40" s="7" t="s">
        <v>1</v>
      </c>
      <c r="B40" s="8">
        <v>40.8</v>
      </c>
      <c r="C40" s="8">
        <v>22.8</v>
      </c>
      <c r="D40" s="8">
        <v>23.2</v>
      </c>
      <c r="E40" s="8">
        <v>40.4</v>
      </c>
      <c r="F40" s="8">
        <v>13.2</v>
      </c>
      <c r="G40" s="8">
        <v>4.8</v>
      </c>
      <c r="H40" s="9">
        <v>3.2</v>
      </c>
    </row>
    <row r="41" spans="1:8" ht="12.75">
      <c r="A41" s="7">
        <v>11</v>
      </c>
      <c r="B41" s="8">
        <v>6.8</v>
      </c>
      <c r="C41" s="8">
        <v>8</v>
      </c>
      <c r="D41" s="8">
        <v>6.4</v>
      </c>
      <c r="E41" s="8">
        <v>32.8</v>
      </c>
      <c r="F41" s="8">
        <v>9.2</v>
      </c>
      <c r="G41" s="8">
        <v>0</v>
      </c>
      <c r="H41" s="9">
        <v>2</v>
      </c>
    </row>
    <row r="42" spans="1:8" ht="12.75">
      <c r="A42" s="7">
        <v>10</v>
      </c>
      <c r="B42" s="8">
        <v>16</v>
      </c>
      <c r="C42" s="8">
        <v>8</v>
      </c>
      <c r="D42" s="8">
        <v>10.8</v>
      </c>
      <c r="E42" s="8">
        <v>15.2</v>
      </c>
      <c r="F42" s="8">
        <v>17.6</v>
      </c>
      <c r="G42" s="8">
        <v>2.4</v>
      </c>
      <c r="H42" s="9">
        <v>2.8</v>
      </c>
    </row>
    <row r="43" spans="1:8" ht="12.75">
      <c r="A43" s="7">
        <v>9</v>
      </c>
      <c r="B43" s="8">
        <v>42.4</v>
      </c>
      <c r="C43" s="8">
        <v>6.4</v>
      </c>
      <c r="D43" s="8">
        <v>10.8</v>
      </c>
      <c r="E43" s="8">
        <v>17.6</v>
      </c>
      <c r="F43" s="8">
        <v>21.2</v>
      </c>
      <c r="G43" s="8">
        <v>2.4</v>
      </c>
      <c r="H43" s="9">
        <v>3.2</v>
      </c>
    </row>
    <row r="44" spans="1:8" ht="12.75">
      <c r="A44" s="7">
        <v>8</v>
      </c>
      <c r="B44" s="8">
        <v>71.6</v>
      </c>
      <c r="C44" s="8">
        <v>22</v>
      </c>
      <c r="D44" s="8">
        <v>14.8</v>
      </c>
      <c r="E44" s="8">
        <v>12.8</v>
      </c>
      <c r="F44" s="8">
        <v>28.8</v>
      </c>
      <c r="G44" s="8">
        <v>3.6</v>
      </c>
      <c r="H44" s="9">
        <v>6.4</v>
      </c>
    </row>
    <row r="45" spans="1:8" ht="12.75">
      <c r="A45" s="7">
        <v>7</v>
      </c>
      <c r="B45" s="8">
        <v>133.6</v>
      </c>
      <c r="C45" s="8">
        <v>42.8</v>
      </c>
      <c r="D45" s="8">
        <v>39.2</v>
      </c>
      <c r="E45" s="8">
        <v>18.8</v>
      </c>
      <c r="F45" s="8">
        <v>59.6</v>
      </c>
      <c r="G45" s="8">
        <v>4.4</v>
      </c>
      <c r="H45" s="9">
        <v>10.8</v>
      </c>
    </row>
    <row r="46" spans="1:8" ht="12.75">
      <c r="A46" s="7">
        <v>6</v>
      </c>
      <c r="B46" s="8">
        <v>179.6</v>
      </c>
      <c r="C46" s="8">
        <v>105.6</v>
      </c>
      <c r="D46" s="8">
        <v>68.8</v>
      </c>
      <c r="E46" s="8">
        <v>55.2</v>
      </c>
      <c r="F46" s="8">
        <v>56.4</v>
      </c>
      <c r="G46" s="8">
        <v>8</v>
      </c>
      <c r="H46" s="9">
        <v>22.4</v>
      </c>
    </row>
    <row r="47" spans="1:8" ht="12.75">
      <c r="A47" s="7">
        <v>5</v>
      </c>
      <c r="B47" s="8">
        <v>156.8</v>
      </c>
      <c r="C47" s="8">
        <v>190.8</v>
      </c>
      <c r="D47" s="8">
        <v>168.4</v>
      </c>
      <c r="E47" s="8">
        <v>119.2</v>
      </c>
      <c r="F47" s="8">
        <v>122</v>
      </c>
      <c r="G47" s="8">
        <v>28.4</v>
      </c>
      <c r="H47" s="9">
        <v>48.8</v>
      </c>
    </row>
    <row r="48" spans="1:8" ht="12.75">
      <c r="A48" s="7">
        <v>4</v>
      </c>
      <c r="B48" s="8">
        <v>234</v>
      </c>
      <c r="C48" s="8">
        <v>336</v>
      </c>
      <c r="D48" s="8">
        <v>321.6</v>
      </c>
      <c r="E48" s="8">
        <v>212</v>
      </c>
      <c r="F48" s="8">
        <v>221.6</v>
      </c>
      <c r="G48" s="8">
        <v>89.6</v>
      </c>
      <c r="H48" s="9">
        <v>120.4</v>
      </c>
    </row>
    <row r="49" spans="1:8" ht="12.75">
      <c r="A49" s="7">
        <v>3</v>
      </c>
      <c r="B49" s="8">
        <v>366.8</v>
      </c>
      <c r="C49" s="8">
        <v>745.6</v>
      </c>
      <c r="D49" s="8">
        <v>610</v>
      </c>
      <c r="E49" s="8">
        <v>460</v>
      </c>
      <c r="F49" s="8">
        <v>633.6</v>
      </c>
      <c r="G49" s="8">
        <v>158.4</v>
      </c>
      <c r="H49" s="9">
        <v>239.2</v>
      </c>
    </row>
    <row r="50" spans="1:8" ht="12.75">
      <c r="A50" s="7">
        <v>2</v>
      </c>
      <c r="B50" s="8">
        <v>961.2</v>
      </c>
      <c r="C50" s="8">
        <v>980.4</v>
      </c>
      <c r="D50" s="8">
        <v>1085.2</v>
      </c>
      <c r="E50" s="8">
        <v>1087.6</v>
      </c>
      <c r="F50" s="8">
        <v>1334</v>
      </c>
      <c r="G50" s="8">
        <v>658</v>
      </c>
      <c r="H50" s="9">
        <v>638.4</v>
      </c>
    </row>
    <row r="51" spans="1:8" ht="12.75">
      <c r="A51" s="7">
        <v>1</v>
      </c>
      <c r="B51" s="8">
        <v>2405.6</v>
      </c>
      <c r="C51" s="8">
        <v>2607.6</v>
      </c>
      <c r="D51" s="8">
        <v>2151.6</v>
      </c>
      <c r="E51" s="8">
        <v>2086</v>
      </c>
      <c r="F51" s="8">
        <v>1747.2</v>
      </c>
      <c r="G51" s="8">
        <v>1101.2</v>
      </c>
      <c r="H51" s="9">
        <v>1134.4</v>
      </c>
    </row>
    <row r="52" spans="1:8" ht="12.75">
      <c r="A52" s="10"/>
      <c r="B52" s="3"/>
      <c r="C52" s="3"/>
      <c r="D52" s="3"/>
      <c r="E52" s="3"/>
      <c r="F52" s="3"/>
      <c r="G52" s="3"/>
      <c r="H52" s="11"/>
    </row>
    <row r="53" spans="1:8" ht="13.5" thickBot="1">
      <c r="A53" s="12" t="s">
        <v>3</v>
      </c>
      <c r="B53" s="13">
        <f>SUM(B40:B51)</f>
        <v>4615.2</v>
      </c>
      <c r="C53" s="14">
        <f aca="true" t="shared" si="20" ref="C53:H53">SUM(C40:C51)</f>
        <v>5076</v>
      </c>
      <c r="D53" s="14">
        <f t="shared" si="20"/>
        <v>4510.799999999999</v>
      </c>
      <c r="E53" s="14">
        <f t="shared" si="20"/>
        <v>4157.6</v>
      </c>
      <c r="F53" s="14">
        <f t="shared" si="20"/>
        <v>4264.4</v>
      </c>
      <c r="G53" s="14">
        <f t="shared" si="20"/>
        <v>2061.2</v>
      </c>
      <c r="H53" s="15">
        <f t="shared" si="20"/>
        <v>2232</v>
      </c>
    </row>
    <row r="55" spans="1:3" ht="12.75">
      <c r="A55" s="76" t="s">
        <v>7</v>
      </c>
      <c r="B55" s="76"/>
      <c r="C55" s="76"/>
    </row>
    <row r="56" spans="1:8" ht="13.5" thickBot="1">
      <c r="A56" s="2"/>
      <c r="B56" s="2"/>
      <c r="C56" s="2"/>
      <c r="D56" s="2"/>
      <c r="E56" s="2"/>
      <c r="F56" s="2"/>
      <c r="G56" s="2"/>
      <c r="H56" s="2"/>
    </row>
    <row r="57" spans="1:8" ht="12.75">
      <c r="A57" s="5" t="s">
        <v>2</v>
      </c>
      <c r="B57" s="4">
        <v>2006</v>
      </c>
      <c r="C57" s="4">
        <v>2005</v>
      </c>
      <c r="D57" s="4">
        <v>2004</v>
      </c>
      <c r="E57" s="4">
        <v>2003</v>
      </c>
      <c r="F57" s="4">
        <v>2002</v>
      </c>
      <c r="G57" s="4">
        <v>2001</v>
      </c>
      <c r="H57" s="6">
        <v>2000</v>
      </c>
    </row>
    <row r="58" spans="1:8" ht="12.75">
      <c r="A58" s="7" t="s">
        <v>1</v>
      </c>
      <c r="B58" s="8">
        <v>40</v>
      </c>
      <c r="C58" s="8">
        <v>20.8</v>
      </c>
      <c r="D58" s="8">
        <v>17.6</v>
      </c>
      <c r="E58" s="8">
        <v>15.2</v>
      </c>
      <c r="F58" s="8">
        <v>2</v>
      </c>
      <c r="G58" s="8">
        <v>20.4</v>
      </c>
      <c r="H58" s="9">
        <v>14.4</v>
      </c>
    </row>
    <row r="59" spans="1:8" ht="12.75">
      <c r="A59" s="7">
        <v>11</v>
      </c>
      <c r="B59" s="8">
        <v>4.8</v>
      </c>
      <c r="C59" s="8">
        <v>5.2</v>
      </c>
      <c r="D59" s="8">
        <v>4.4</v>
      </c>
      <c r="E59" s="8">
        <v>6.4</v>
      </c>
      <c r="F59" s="8">
        <v>1.6</v>
      </c>
      <c r="G59" s="8">
        <v>8.4</v>
      </c>
      <c r="H59" s="9">
        <v>7.6</v>
      </c>
    </row>
    <row r="60" spans="1:8" ht="12.75">
      <c r="A60" s="7">
        <v>10</v>
      </c>
      <c r="B60" s="8">
        <v>4.4</v>
      </c>
      <c r="C60" s="8">
        <v>12.4</v>
      </c>
      <c r="D60" s="8">
        <v>2.4</v>
      </c>
      <c r="E60" s="8">
        <v>2.8</v>
      </c>
      <c r="F60" s="8">
        <v>1.2</v>
      </c>
      <c r="G60" s="8">
        <v>12.8</v>
      </c>
      <c r="H60" s="9">
        <v>12</v>
      </c>
    </row>
    <row r="61" spans="1:8" ht="12.75">
      <c r="A61" s="7">
        <v>9</v>
      </c>
      <c r="B61" s="8">
        <v>13.6</v>
      </c>
      <c r="C61" s="8">
        <v>21.6</v>
      </c>
      <c r="D61" s="8">
        <v>4.4</v>
      </c>
      <c r="E61" s="8">
        <v>3.2</v>
      </c>
      <c r="F61" s="8">
        <v>1.2</v>
      </c>
      <c r="G61" s="8">
        <v>16.8</v>
      </c>
      <c r="H61" s="9">
        <v>15.2</v>
      </c>
    </row>
    <row r="62" spans="1:8" ht="12.75">
      <c r="A62" s="7">
        <v>8</v>
      </c>
      <c r="B62" s="8">
        <v>26</v>
      </c>
      <c r="C62" s="8">
        <v>33.6</v>
      </c>
      <c r="D62" s="8">
        <v>8.4</v>
      </c>
      <c r="E62" s="8">
        <v>7.2</v>
      </c>
      <c r="F62" s="8">
        <v>2.4</v>
      </c>
      <c r="G62" s="8">
        <v>16.8</v>
      </c>
      <c r="H62" s="9">
        <v>15.2</v>
      </c>
    </row>
    <row r="63" spans="1:8" ht="12.75">
      <c r="A63" s="7">
        <v>7</v>
      </c>
      <c r="B63" s="8">
        <v>40.4</v>
      </c>
      <c r="C63" s="8">
        <v>64.4</v>
      </c>
      <c r="D63" s="8">
        <v>14.8</v>
      </c>
      <c r="E63" s="8">
        <v>12.8</v>
      </c>
      <c r="F63" s="8">
        <v>3.2</v>
      </c>
      <c r="G63" s="8">
        <v>22.4</v>
      </c>
      <c r="H63" s="9">
        <v>18.8</v>
      </c>
    </row>
    <row r="64" spans="1:8" ht="12.75">
      <c r="A64" s="7">
        <v>6</v>
      </c>
      <c r="B64" s="8">
        <v>89.2</v>
      </c>
      <c r="C64" s="8">
        <v>149.2</v>
      </c>
      <c r="D64" s="8">
        <v>34.4</v>
      </c>
      <c r="E64" s="8">
        <v>16.8</v>
      </c>
      <c r="F64" s="8">
        <v>3.2</v>
      </c>
      <c r="G64" s="8">
        <v>22.8</v>
      </c>
      <c r="H64" s="9">
        <v>28.8</v>
      </c>
    </row>
    <row r="65" spans="1:8" ht="12.75">
      <c r="A65" s="7">
        <v>5</v>
      </c>
      <c r="B65" s="8">
        <v>150</v>
      </c>
      <c r="C65" s="8">
        <v>189.2</v>
      </c>
      <c r="D65" s="8">
        <v>107.2</v>
      </c>
      <c r="E65" s="8">
        <v>38</v>
      </c>
      <c r="F65" s="8">
        <v>10.4</v>
      </c>
      <c r="G65" s="8">
        <v>37.2</v>
      </c>
      <c r="H65" s="9">
        <v>32.8</v>
      </c>
    </row>
    <row r="66" spans="1:8" ht="12.75">
      <c r="A66" s="7">
        <v>4</v>
      </c>
      <c r="B66" s="8">
        <v>255.2</v>
      </c>
      <c r="C66" s="8">
        <v>341.6</v>
      </c>
      <c r="D66" s="8">
        <v>297.6</v>
      </c>
      <c r="E66" s="8">
        <v>119.6</v>
      </c>
      <c r="F66" s="8">
        <v>28.8</v>
      </c>
      <c r="G66" s="8">
        <v>76.8</v>
      </c>
      <c r="H66" s="9">
        <v>49.6</v>
      </c>
    </row>
    <row r="67" spans="1:8" ht="12.75">
      <c r="A67" s="7">
        <v>3</v>
      </c>
      <c r="B67" s="8">
        <v>435.6</v>
      </c>
      <c r="C67" s="8">
        <v>654.4</v>
      </c>
      <c r="D67" s="8">
        <v>652.4</v>
      </c>
      <c r="E67" s="8">
        <v>385.6</v>
      </c>
      <c r="F67" s="8">
        <v>116.4</v>
      </c>
      <c r="G67" s="8">
        <v>167.6</v>
      </c>
      <c r="H67" s="9">
        <v>110.8</v>
      </c>
    </row>
    <row r="68" spans="1:8" ht="12.75">
      <c r="A68" s="7">
        <v>2</v>
      </c>
      <c r="B68" s="8">
        <v>979.2</v>
      </c>
      <c r="C68" s="8">
        <v>1403.2</v>
      </c>
      <c r="D68" s="8">
        <v>1612.8</v>
      </c>
      <c r="E68" s="8">
        <v>1154.4</v>
      </c>
      <c r="F68" s="8">
        <v>550.4</v>
      </c>
      <c r="G68" s="8">
        <v>527.2</v>
      </c>
      <c r="H68" s="9">
        <v>302.4</v>
      </c>
    </row>
    <row r="69" spans="1:8" ht="12.75">
      <c r="A69" s="7">
        <v>1</v>
      </c>
      <c r="B69" s="8">
        <v>1284</v>
      </c>
      <c r="C69" s="8">
        <v>1822.8</v>
      </c>
      <c r="D69" s="8">
        <v>2344</v>
      </c>
      <c r="E69" s="8">
        <v>1785.2</v>
      </c>
      <c r="F69" s="8">
        <v>1209.2</v>
      </c>
      <c r="G69" s="8">
        <v>922.4</v>
      </c>
      <c r="H69" s="9">
        <v>586</v>
      </c>
    </row>
    <row r="70" spans="1:8" ht="12.75">
      <c r="A70" s="10"/>
      <c r="B70" s="3"/>
      <c r="C70" s="3"/>
      <c r="D70" s="3"/>
      <c r="E70" s="3"/>
      <c r="F70" s="3"/>
      <c r="G70" s="3"/>
      <c r="H70" s="11"/>
    </row>
    <row r="71" spans="1:8" ht="13.5" thickBot="1">
      <c r="A71" s="12" t="s">
        <v>3</v>
      </c>
      <c r="B71" s="13">
        <f>SUM(B58:B69)</f>
        <v>3322.3999999999996</v>
      </c>
      <c r="C71" s="14">
        <f aca="true" t="shared" si="21" ref="C71:H71">SUM(C58:C69)</f>
        <v>4718.400000000001</v>
      </c>
      <c r="D71" s="14">
        <f t="shared" si="21"/>
        <v>5100.4</v>
      </c>
      <c r="E71" s="14">
        <f t="shared" si="21"/>
        <v>3547.2</v>
      </c>
      <c r="F71" s="14">
        <f t="shared" si="21"/>
        <v>1930</v>
      </c>
      <c r="G71" s="14">
        <f t="shared" si="21"/>
        <v>1851.6</v>
      </c>
      <c r="H71" s="15">
        <f t="shared" si="21"/>
        <v>1193.6</v>
      </c>
    </row>
    <row r="73" spans="1:3" ht="12.75">
      <c r="A73" s="76" t="s">
        <v>6</v>
      </c>
      <c r="B73" s="76"/>
      <c r="C73" s="76"/>
    </row>
    <row r="74" spans="1:8" ht="13.5" thickBot="1">
      <c r="A74" s="2"/>
      <c r="B74" s="2"/>
      <c r="C74" s="2"/>
      <c r="D74" s="2"/>
      <c r="E74" s="2"/>
      <c r="F74" s="2"/>
      <c r="G74" s="2"/>
      <c r="H74" s="2"/>
    </row>
    <row r="75" spans="1:8" ht="12.75">
      <c r="A75" s="5" t="s">
        <v>2</v>
      </c>
      <c r="B75" s="4">
        <v>2006</v>
      </c>
      <c r="C75" s="4">
        <v>2005</v>
      </c>
      <c r="D75" s="4">
        <v>2004</v>
      </c>
      <c r="E75" s="4">
        <v>2003</v>
      </c>
      <c r="F75" s="4">
        <v>2002</v>
      </c>
      <c r="G75" s="4">
        <v>2001</v>
      </c>
      <c r="H75" s="6">
        <v>2000</v>
      </c>
    </row>
    <row r="76" spans="1:8" ht="12.75">
      <c r="A76" s="7" t="s">
        <v>1</v>
      </c>
      <c r="B76" s="8">
        <v>74.8</v>
      </c>
      <c r="C76" s="8">
        <v>55.2</v>
      </c>
      <c r="D76" s="8">
        <v>45.6</v>
      </c>
      <c r="E76" s="8">
        <v>37.2</v>
      </c>
      <c r="F76" s="8">
        <v>44</v>
      </c>
      <c r="G76" s="8">
        <v>36</v>
      </c>
      <c r="H76" s="9">
        <v>26.4</v>
      </c>
    </row>
    <row r="77" spans="1:8" ht="12.75">
      <c r="A77" s="7">
        <v>11</v>
      </c>
      <c r="B77" s="8">
        <v>9.2</v>
      </c>
      <c r="C77" s="8">
        <v>12</v>
      </c>
      <c r="D77" s="8">
        <v>13.6</v>
      </c>
      <c r="E77" s="8">
        <v>15.2</v>
      </c>
      <c r="F77" s="8">
        <v>20</v>
      </c>
      <c r="G77" s="8">
        <v>13.2</v>
      </c>
      <c r="H77" s="9">
        <v>13.2</v>
      </c>
    </row>
    <row r="78" spans="1:8" ht="12.75">
      <c r="A78" s="7">
        <v>10</v>
      </c>
      <c r="B78" s="8">
        <v>21.6</v>
      </c>
      <c r="C78" s="8">
        <v>16.8</v>
      </c>
      <c r="D78" s="8">
        <v>8.8</v>
      </c>
      <c r="E78" s="8">
        <v>14</v>
      </c>
      <c r="F78" s="8">
        <v>24.4</v>
      </c>
      <c r="G78" s="8">
        <v>26.8</v>
      </c>
      <c r="H78" s="9">
        <v>19.6</v>
      </c>
    </row>
    <row r="79" spans="1:8" ht="12.75">
      <c r="A79" s="7">
        <v>9</v>
      </c>
      <c r="B79" s="8">
        <v>36</v>
      </c>
      <c r="C79" s="8">
        <v>39.6</v>
      </c>
      <c r="D79" s="8">
        <v>10</v>
      </c>
      <c r="E79" s="8">
        <v>15.6</v>
      </c>
      <c r="F79" s="8">
        <v>31.2</v>
      </c>
      <c r="G79" s="8">
        <v>30.4</v>
      </c>
      <c r="H79" s="9">
        <v>25.6</v>
      </c>
    </row>
    <row r="80" spans="1:8" ht="12.75">
      <c r="A80" s="7">
        <v>8</v>
      </c>
      <c r="B80" s="8">
        <v>59.2</v>
      </c>
      <c r="C80" s="8">
        <v>57.6</v>
      </c>
      <c r="D80" s="8">
        <v>25.6</v>
      </c>
      <c r="E80" s="8">
        <v>22.8</v>
      </c>
      <c r="F80" s="8">
        <v>37.6</v>
      </c>
      <c r="G80" s="8">
        <v>37.6</v>
      </c>
      <c r="H80" s="9">
        <v>32.8</v>
      </c>
    </row>
    <row r="81" spans="1:8" ht="12.75">
      <c r="A81" s="7">
        <v>7</v>
      </c>
      <c r="B81" s="8">
        <v>124</v>
      </c>
      <c r="C81" s="8">
        <v>108</v>
      </c>
      <c r="D81" s="8">
        <v>36.8</v>
      </c>
      <c r="E81" s="8">
        <v>35.6</v>
      </c>
      <c r="F81" s="8">
        <v>56.4</v>
      </c>
      <c r="G81" s="8">
        <v>46.8</v>
      </c>
      <c r="H81" s="9">
        <v>33.6</v>
      </c>
    </row>
    <row r="82" spans="1:8" ht="12.75">
      <c r="A82" s="7">
        <v>6</v>
      </c>
      <c r="B82" s="8">
        <v>271.2</v>
      </c>
      <c r="C82" s="8">
        <v>243.6</v>
      </c>
      <c r="D82" s="8">
        <v>85.6</v>
      </c>
      <c r="E82" s="8">
        <v>51.6</v>
      </c>
      <c r="F82" s="8">
        <v>95.2</v>
      </c>
      <c r="G82" s="8">
        <v>49.2</v>
      </c>
      <c r="H82" s="9">
        <v>54.8</v>
      </c>
    </row>
    <row r="83" spans="1:8" ht="12.75">
      <c r="A83" s="7">
        <v>5</v>
      </c>
      <c r="B83" s="8">
        <v>482.4</v>
      </c>
      <c r="C83" s="8">
        <v>443.2</v>
      </c>
      <c r="D83" s="8">
        <v>234</v>
      </c>
      <c r="E83" s="8">
        <v>125.2</v>
      </c>
      <c r="F83" s="8">
        <v>248.4</v>
      </c>
      <c r="G83" s="8">
        <v>90</v>
      </c>
      <c r="H83" s="9">
        <v>76.8</v>
      </c>
    </row>
    <row r="84" spans="1:8" ht="12.75">
      <c r="A84" s="7">
        <v>4</v>
      </c>
      <c r="B84" s="8">
        <v>934.4</v>
      </c>
      <c r="C84" s="8">
        <v>909.2</v>
      </c>
      <c r="D84" s="8">
        <v>658</v>
      </c>
      <c r="E84" s="8">
        <v>312</v>
      </c>
      <c r="F84" s="8">
        <v>467.6</v>
      </c>
      <c r="G84" s="8">
        <v>178.8</v>
      </c>
      <c r="H84" s="9">
        <v>120.8</v>
      </c>
    </row>
    <row r="85" spans="1:8" ht="12.75">
      <c r="A85" s="7">
        <v>3</v>
      </c>
      <c r="B85" s="8">
        <v>1589.6</v>
      </c>
      <c r="C85" s="8">
        <v>2018.8</v>
      </c>
      <c r="D85" s="8">
        <v>1714</v>
      </c>
      <c r="E85" s="8">
        <v>841.2</v>
      </c>
      <c r="F85" s="8">
        <v>969.2</v>
      </c>
      <c r="G85" s="8">
        <v>476</v>
      </c>
      <c r="H85" s="9">
        <v>302.8</v>
      </c>
    </row>
    <row r="86" spans="1:8" ht="12.75">
      <c r="A86" s="7">
        <v>2</v>
      </c>
      <c r="B86" s="8">
        <v>3375.6</v>
      </c>
      <c r="C86" s="8">
        <v>3684</v>
      </c>
      <c r="D86" s="8">
        <v>3854.4</v>
      </c>
      <c r="E86" s="8">
        <v>2718.8</v>
      </c>
      <c r="F86" s="8">
        <v>2505.6</v>
      </c>
      <c r="G86" s="8">
        <v>1860</v>
      </c>
      <c r="H86" s="9">
        <v>1085.6</v>
      </c>
    </row>
    <row r="87" spans="1:8" ht="12.75">
      <c r="A87" s="7">
        <v>1</v>
      </c>
      <c r="B87" s="8">
        <v>10142.8</v>
      </c>
      <c r="C87" s="8">
        <v>10822</v>
      </c>
      <c r="D87" s="8">
        <v>9674</v>
      </c>
      <c r="E87" s="8">
        <v>10632.4</v>
      </c>
      <c r="F87" s="8">
        <v>8751.6</v>
      </c>
      <c r="G87" s="8">
        <v>7940.4</v>
      </c>
      <c r="H87" s="9">
        <v>7690</v>
      </c>
    </row>
    <row r="88" spans="1:8" ht="12.75">
      <c r="A88" s="10"/>
      <c r="B88" s="3"/>
      <c r="C88" s="3"/>
      <c r="D88" s="3"/>
      <c r="E88" s="3"/>
      <c r="F88" s="3"/>
      <c r="G88" s="3"/>
      <c r="H88" s="11"/>
    </row>
    <row r="89" spans="1:8" ht="13.5" thickBot="1">
      <c r="A89" s="12" t="s">
        <v>3</v>
      </c>
      <c r="B89" s="14">
        <f>SUM(B76:B87)</f>
        <v>17120.8</v>
      </c>
      <c r="C89" s="14">
        <f aca="true" t="shared" si="22" ref="C89:H89">SUM(C76:C87)</f>
        <v>18410</v>
      </c>
      <c r="D89" s="14">
        <f t="shared" si="22"/>
        <v>16360.4</v>
      </c>
      <c r="E89" s="14">
        <f t="shared" si="22"/>
        <v>14821.6</v>
      </c>
      <c r="F89" s="14">
        <f t="shared" si="22"/>
        <v>13251.2</v>
      </c>
      <c r="G89" s="14">
        <f t="shared" si="22"/>
        <v>10785.2</v>
      </c>
      <c r="H89" s="15">
        <f t="shared" si="22"/>
        <v>9482</v>
      </c>
    </row>
    <row r="90" spans="1:8" ht="12.75">
      <c r="A90" s="18"/>
      <c r="B90" s="8"/>
      <c r="C90" s="8"/>
      <c r="D90" s="8"/>
      <c r="E90" s="8"/>
      <c r="F90" s="8"/>
      <c r="G90" s="8"/>
      <c r="H90" s="8"/>
    </row>
    <row r="91" spans="1:3" ht="12.75">
      <c r="A91" s="76" t="s">
        <v>11</v>
      </c>
      <c r="B91" s="76"/>
      <c r="C91" s="76"/>
    </row>
    <row r="92" spans="1:8" ht="13.5" thickBot="1">
      <c r="A92" s="2"/>
      <c r="B92" s="2"/>
      <c r="C92" s="2"/>
      <c r="D92" s="2"/>
      <c r="E92" s="2"/>
      <c r="F92" s="2"/>
      <c r="G92" s="2"/>
      <c r="H92" s="2"/>
    </row>
    <row r="93" spans="1:8" ht="12.75">
      <c r="A93" s="5" t="s">
        <v>2</v>
      </c>
      <c r="B93" s="4">
        <v>2006</v>
      </c>
      <c r="C93" s="4">
        <v>2005</v>
      </c>
      <c r="D93" s="4">
        <v>2004</v>
      </c>
      <c r="E93" s="4">
        <v>2003</v>
      </c>
      <c r="F93" s="4">
        <v>2002</v>
      </c>
      <c r="G93" s="4">
        <v>2001</v>
      </c>
      <c r="H93" s="6">
        <v>2000</v>
      </c>
    </row>
    <row r="94" spans="1:8" ht="12.75">
      <c r="A94" s="7" t="s">
        <v>1</v>
      </c>
      <c r="B94" s="8">
        <v>74</v>
      </c>
      <c r="C94" s="8">
        <v>55.2</v>
      </c>
      <c r="D94" s="8">
        <v>45.2</v>
      </c>
      <c r="E94" s="8">
        <v>37.2</v>
      </c>
      <c r="F94" s="8">
        <v>44</v>
      </c>
      <c r="G94" s="8">
        <v>36</v>
      </c>
      <c r="H94" s="9">
        <v>26.4</v>
      </c>
    </row>
    <row r="95" spans="1:8" ht="12.75">
      <c r="A95" s="7">
        <v>11</v>
      </c>
      <c r="B95" s="8">
        <v>9.2</v>
      </c>
      <c r="C95" s="8">
        <v>12</v>
      </c>
      <c r="D95" s="8">
        <v>13.2</v>
      </c>
      <c r="E95" s="8">
        <v>15.2</v>
      </c>
      <c r="F95" s="8">
        <v>20</v>
      </c>
      <c r="G95" s="8">
        <v>13.2</v>
      </c>
      <c r="H95" s="9">
        <v>13.2</v>
      </c>
    </row>
    <row r="96" spans="1:8" ht="12.75">
      <c r="A96" s="7">
        <v>10</v>
      </c>
      <c r="B96" s="8">
        <v>21.2</v>
      </c>
      <c r="C96" s="8">
        <v>16.8</v>
      </c>
      <c r="D96" s="8">
        <v>8.8</v>
      </c>
      <c r="E96" s="8">
        <v>13.6</v>
      </c>
      <c r="F96" s="8">
        <v>24.4</v>
      </c>
      <c r="G96" s="8">
        <v>26.8</v>
      </c>
      <c r="H96" s="9">
        <v>19.6</v>
      </c>
    </row>
    <row r="97" spans="1:8" ht="12.75">
      <c r="A97" s="7">
        <v>9</v>
      </c>
      <c r="B97" s="8">
        <v>35.6</v>
      </c>
      <c r="C97" s="8">
        <v>39.2</v>
      </c>
      <c r="D97" s="8">
        <v>10</v>
      </c>
      <c r="E97" s="8">
        <v>15.2</v>
      </c>
      <c r="F97" s="8">
        <v>31.2</v>
      </c>
      <c r="G97" s="8">
        <v>30.4</v>
      </c>
      <c r="H97" s="9">
        <v>25.6</v>
      </c>
    </row>
    <row r="98" spans="1:8" ht="12.75">
      <c r="A98" s="7">
        <v>8</v>
      </c>
      <c r="B98" s="8">
        <v>58.596000000000004</v>
      </c>
      <c r="C98" s="8">
        <v>57.6</v>
      </c>
      <c r="D98" s="8">
        <v>25.6</v>
      </c>
      <c r="E98" s="8">
        <v>22.8</v>
      </c>
      <c r="F98" s="8">
        <v>37.2</v>
      </c>
      <c r="G98" s="8">
        <v>37.6</v>
      </c>
      <c r="H98" s="9">
        <v>32.8</v>
      </c>
    </row>
    <row r="99" spans="1:8" ht="12.75">
      <c r="A99" s="7">
        <v>7</v>
      </c>
      <c r="B99" s="8">
        <v>123.6</v>
      </c>
      <c r="C99" s="8">
        <v>107.6</v>
      </c>
      <c r="D99" s="8">
        <v>36.4</v>
      </c>
      <c r="E99" s="8">
        <v>35.2</v>
      </c>
      <c r="F99" s="8">
        <v>56.4</v>
      </c>
      <c r="G99" s="8">
        <v>46.8</v>
      </c>
      <c r="H99" s="9">
        <v>33.6</v>
      </c>
    </row>
    <row r="100" spans="1:8" ht="12.75">
      <c r="A100" s="7">
        <v>6</v>
      </c>
      <c r="B100" s="8">
        <v>270.4</v>
      </c>
      <c r="C100" s="8">
        <v>243.6</v>
      </c>
      <c r="D100" s="8">
        <v>85.6</v>
      </c>
      <c r="E100" s="8">
        <v>51.2</v>
      </c>
      <c r="F100" s="8">
        <v>95.2</v>
      </c>
      <c r="G100" s="8">
        <v>49.2</v>
      </c>
      <c r="H100" s="9">
        <v>54.8</v>
      </c>
    </row>
    <row r="101" spans="1:8" ht="12.75">
      <c r="A101" s="7">
        <v>5</v>
      </c>
      <c r="B101" s="8">
        <v>482.4</v>
      </c>
      <c r="C101" s="8">
        <v>442</v>
      </c>
      <c r="D101" s="8">
        <v>233.2</v>
      </c>
      <c r="E101" s="8">
        <v>125.2</v>
      </c>
      <c r="F101" s="8">
        <v>248.4</v>
      </c>
      <c r="G101" s="8">
        <v>90</v>
      </c>
      <c r="H101" s="9">
        <v>76.8</v>
      </c>
    </row>
    <row r="102" spans="1:8" ht="12.75">
      <c r="A102" s="7">
        <v>4</v>
      </c>
      <c r="B102" s="8">
        <v>933.6</v>
      </c>
      <c r="C102" s="8">
        <v>908.8</v>
      </c>
      <c r="D102" s="8">
        <v>658</v>
      </c>
      <c r="E102" s="8">
        <v>311.2</v>
      </c>
      <c r="F102" s="8">
        <v>467.2</v>
      </c>
      <c r="G102" s="8">
        <v>178.8</v>
      </c>
      <c r="H102" s="9">
        <v>120.8</v>
      </c>
    </row>
    <row r="103" spans="1:8" ht="12.75">
      <c r="A103" s="7">
        <v>3</v>
      </c>
      <c r="B103" s="8">
        <v>1585.2</v>
      </c>
      <c r="C103" s="8">
        <v>2017.6</v>
      </c>
      <c r="D103" s="8">
        <v>1713.6</v>
      </c>
      <c r="E103" s="8">
        <v>840.8</v>
      </c>
      <c r="F103" s="8">
        <v>969.2</v>
      </c>
      <c r="G103" s="8">
        <v>476</v>
      </c>
      <c r="H103" s="9">
        <v>302.8</v>
      </c>
    </row>
    <row r="104" spans="1:8" ht="12.75">
      <c r="A104" s="7">
        <v>2</v>
      </c>
      <c r="B104" s="8">
        <v>3372.8</v>
      </c>
      <c r="C104" s="8">
        <v>3682</v>
      </c>
      <c r="D104" s="8">
        <v>3852</v>
      </c>
      <c r="E104" s="8">
        <v>2717.6</v>
      </c>
      <c r="F104" s="8">
        <v>2505.2</v>
      </c>
      <c r="G104" s="8">
        <v>1860</v>
      </c>
      <c r="H104" s="9">
        <v>1085.6</v>
      </c>
    </row>
    <row r="105" spans="1:8" ht="12.75">
      <c r="A105" s="7">
        <v>1</v>
      </c>
      <c r="B105" s="8">
        <v>10141.2</v>
      </c>
      <c r="C105" s="8">
        <v>10820.4</v>
      </c>
      <c r="D105" s="8">
        <v>9673.2</v>
      </c>
      <c r="E105" s="8">
        <v>10630.4</v>
      </c>
      <c r="F105" s="8">
        <v>8751.2</v>
      </c>
      <c r="G105" s="8">
        <v>7940.4</v>
      </c>
      <c r="H105" s="9">
        <v>7690</v>
      </c>
    </row>
    <row r="106" spans="1:8" ht="12.75">
      <c r="A106" s="10"/>
      <c r="B106" s="3"/>
      <c r="C106" s="3"/>
      <c r="D106" s="3"/>
      <c r="E106" s="3"/>
      <c r="F106" s="3"/>
      <c r="G106" s="3"/>
      <c r="H106" s="11"/>
    </row>
    <row r="107" spans="1:8" ht="13.5" thickBot="1">
      <c r="A107" s="12" t="s">
        <v>3</v>
      </c>
      <c r="B107" s="14">
        <f>SUM(B94:B105)</f>
        <v>17107.796000000002</v>
      </c>
      <c r="C107" s="14">
        <f aca="true" t="shared" si="23" ref="C107:H107">SUM(C94:C105)</f>
        <v>18402.8</v>
      </c>
      <c r="D107" s="14">
        <f t="shared" si="23"/>
        <v>16354.800000000001</v>
      </c>
      <c r="E107" s="14">
        <f t="shared" si="23"/>
        <v>14815.599999999999</v>
      </c>
      <c r="F107" s="14">
        <f t="shared" si="23"/>
        <v>13249.6</v>
      </c>
      <c r="G107" s="14">
        <f t="shared" si="23"/>
        <v>10785.2</v>
      </c>
      <c r="H107" s="15">
        <f t="shared" si="23"/>
        <v>9482</v>
      </c>
    </row>
    <row r="109" spans="1:4" ht="13.5" thickBot="1">
      <c r="A109" s="77" t="s">
        <v>9</v>
      </c>
      <c r="B109" s="77"/>
      <c r="C109" s="77"/>
      <c r="D109" s="77"/>
    </row>
    <row r="110" spans="1:2" ht="12.75">
      <c r="A110" s="5" t="s">
        <v>2</v>
      </c>
      <c r="B110" s="6">
        <v>2006</v>
      </c>
    </row>
    <row r="111" spans="1:4" ht="12.75">
      <c r="A111" s="7" t="s">
        <v>8</v>
      </c>
      <c r="B111" s="9">
        <v>174.19</v>
      </c>
      <c r="D111" s="17"/>
    </row>
    <row r="112" spans="1:4" ht="12.75">
      <c r="A112" s="7">
        <v>1996</v>
      </c>
      <c r="B112" s="9">
        <v>36.73</v>
      </c>
      <c r="D112" s="17"/>
    </row>
    <row r="113" spans="1:4" ht="12.75">
      <c r="A113" s="7">
        <v>1997</v>
      </c>
      <c r="B113" s="9">
        <v>79.805</v>
      </c>
      <c r="D113" s="17"/>
    </row>
    <row r="114" spans="1:4" ht="12.75">
      <c r="A114" s="7">
        <v>1998</v>
      </c>
      <c r="B114" s="9">
        <v>160.7</v>
      </c>
      <c r="D114" s="17"/>
    </row>
    <row r="115" spans="1:4" ht="12.75">
      <c r="A115" s="7">
        <v>1999</v>
      </c>
      <c r="B115" s="9">
        <v>323.175</v>
      </c>
      <c r="D115" s="17"/>
    </row>
    <row r="116" spans="1:4" ht="12.75">
      <c r="A116" s="7">
        <v>2000</v>
      </c>
      <c r="B116" s="9">
        <v>666.32</v>
      </c>
      <c r="D116" s="17"/>
    </row>
    <row r="117" spans="1:4" ht="12.75">
      <c r="A117" s="7">
        <v>2001</v>
      </c>
      <c r="B117" s="9">
        <v>997.67</v>
      </c>
      <c r="D117" s="17"/>
    </row>
    <row r="118" spans="1:4" ht="12.75">
      <c r="A118" s="7">
        <v>2002</v>
      </c>
      <c r="B118" s="9">
        <v>1709.54</v>
      </c>
      <c r="D118" s="17"/>
    </row>
    <row r="119" spans="1:4" ht="12.75">
      <c r="A119" s="7">
        <v>2003</v>
      </c>
      <c r="B119" s="9">
        <v>2642.18</v>
      </c>
      <c r="D119" s="17"/>
    </row>
    <row r="120" spans="1:4" ht="12.75">
      <c r="A120" s="7">
        <v>2004</v>
      </c>
      <c r="B120" s="9">
        <v>4366.66</v>
      </c>
      <c r="D120" s="17"/>
    </row>
    <row r="121" spans="1:4" ht="12.75">
      <c r="A121" s="7">
        <v>2005</v>
      </c>
      <c r="B121" s="9">
        <v>6825.98</v>
      </c>
      <c r="D121" s="17"/>
    </row>
    <row r="122" spans="1:4" ht="12.75">
      <c r="A122" s="7">
        <v>2006</v>
      </c>
      <c r="B122" s="9">
        <v>12682.715</v>
      </c>
      <c r="D122" s="17"/>
    </row>
    <row r="123" spans="1:2" ht="12.75">
      <c r="A123" s="10"/>
      <c r="B123" s="11"/>
    </row>
    <row r="124" spans="1:2" ht="13.5" thickBot="1">
      <c r="A124" s="12" t="s">
        <v>3</v>
      </c>
      <c r="B124" s="16">
        <f>SUM(B111:B122)</f>
        <v>30665.664999999997</v>
      </c>
    </row>
    <row r="125" ht="12.75">
      <c r="I125" s="17"/>
    </row>
    <row r="126" spans="1:9" ht="13.5" thickBot="1">
      <c r="A126" s="77" t="s">
        <v>10</v>
      </c>
      <c r="B126" s="77"/>
      <c r="C126" s="77"/>
      <c r="D126" s="77"/>
      <c r="I126" s="17"/>
    </row>
    <row r="127" spans="1:2" ht="12.75">
      <c r="A127" s="5" t="s">
        <v>2</v>
      </c>
      <c r="B127" s="6">
        <v>2006</v>
      </c>
    </row>
    <row r="128" spans="1:5" ht="12.75">
      <c r="A128" s="7" t="s">
        <v>8</v>
      </c>
      <c r="B128" s="9">
        <v>169.19</v>
      </c>
      <c r="E128" s="17"/>
    </row>
    <row r="129" spans="1:5" ht="12.75">
      <c r="A129" s="7">
        <v>1996</v>
      </c>
      <c r="B129" s="9">
        <v>35.23</v>
      </c>
      <c r="E129" s="17"/>
    </row>
    <row r="130" spans="1:5" ht="12.75">
      <c r="A130" s="7">
        <v>1997</v>
      </c>
      <c r="B130" s="9">
        <v>75.305</v>
      </c>
      <c r="E130" s="17"/>
    </row>
    <row r="131" spans="1:5" ht="12.75">
      <c r="A131" s="7">
        <v>1998</v>
      </c>
      <c r="B131" s="9">
        <v>145.7</v>
      </c>
      <c r="E131" s="17"/>
    </row>
    <row r="132" spans="1:5" ht="12.75">
      <c r="A132" s="7">
        <v>1999</v>
      </c>
      <c r="B132" s="9">
        <v>319.675</v>
      </c>
      <c r="E132" s="17"/>
    </row>
    <row r="133" spans="1:5" ht="12.75">
      <c r="A133" s="7">
        <v>2000</v>
      </c>
      <c r="B133" s="9">
        <v>616.32</v>
      </c>
      <c r="E133" s="17"/>
    </row>
    <row r="134" spans="1:5" ht="12.75">
      <c r="A134" s="7">
        <v>2001</v>
      </c>
      <c r="B134" s="9">
        <v>992.67</v>
      </c>
      <c r="E134" s="17"/>
    </row>
    <row r="135" spans="1:5" ht="12.75">
      <c r="A135" s="7">
        <v>2002</v>
      </c>
      <c r="B135" s="9">
        <v>1689.54</v>
      </c>
      <c r="E135" s="17"/>
    </row>
    <row r="136" spans="1:5" ht="12.75">
      <c r="A136" s="7">
        <v>2003</v>
      </c>
      <c r="B136" s="9">
        <v>2622.18</v>
      </c>
      <c r="E136" s="17"/>
    </row>
    <row r="137" spans="1:5" ht="12.75">
      <c r="A137" s="7">
        <v>2004</v>
      </c>
      <c r="B137" s="9">
        <v>4341.66</v>
      </c>
      <c r="E137" s="17"/>
    </row>
    <row r="138" spans="1:5" ht="12.75">
      <c r="A138" s="7">
        <v>2005</v>
      </c>
      <c r="B138" s="9">
        <v>6810.98</v>
      </c>
      <c r="E138" s="17"/>
    </row>
    <row r="139" spans="1:5" ht="12.75">
      <c r="A139" s="7">
        <v>2006</v>
      </c>
      <c r="B139" s="9">
        <v>12632.715</v>
      </c>
      <c r="E139" s="17"/>
    </row>
    <row r="140" spans="1:2" ht="12.75">
      <c r="A140" s="10"/>
      <c r="B140" s="11"/>
    </row>
    <row r="141" spans="1:2" ht="13.5" thickBot="1">
      <c r="A141" s="12" t="s">
        <v>3</v>
      </c>
      <c r="B141" s="16">
        <f>SUM(B128:B139)</f>
        <v>30451.164999999997</v>
      </c>
    </row>
    <row r="143" ht="12.75">
      <c r="B143" s="17"/>
    </row>
  </sheetData>
  <mergeCells count="10">
    <mergeCell ref="K1:O1"/>
    <mergeCell ref="K19:O19"/>
    <mergeCell ref="A1:C1"/>
    <mergeCell ref="A19:C19"/>
    <mergeCell ref="A55:C55"/>
    <mergeCell ref="A37:D37"/>
    <mergeCell ref="A126:D126"/>
    <mergeCell ref="A73:C73"/>
    <mergeCell ref="A91:C91"/>
    <mergeCell ref="A109:D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workbookViewId="0" topLeftCell="A46">
      <selection activeCell="M49" sqref="M49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8" width="10.7109375" style="1" bestFit="1" customWidth="1"/>
    <col min="9" max="10" width="9.140625" style="1" customWidth="1"/>
    <col min="11" max="11" width="13.421875" style="1" bestFit="1" customWidth="1"/>
    <col min="12" max="19" width="9.140625" style="1" customWidth="1"/>
    <col min="20" max="20" width="10.7109375" style="1" bestFit="1" customWidth="1"/>
    <col min="21" max="16384" width="9.140625" style="1" customWidth="1"/>
  </cols>
  <sheetData>
    <row r="1" spans="1:14" ht="12.75">
      <c r="A1" s="76" t="s">
        <v>6</v>
      </c>
      <c r="B1" s="76"/>
      <c r="C1" s="76"/>
      <c r="K1" s="76" t="s">
        <v>18</v>
      </c>
      <c r="L1" s="76"/>
      <c r="M1" s="76"/>
      <c r="N1" s="76"/>
    </row>
    <row r="2" spans="1:18" ht="13.5" thickBo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2.75">
      <c r="A3" s="5" t="s">
        <v>2</v>
      </c>
      <c r="B3" s="4">
        <v>2006</v>
      </c>
      <c r="C3" s="4">
        <v>2005</v>
      </c>
      <c r="D3" s="4">
        <v>2004</v>
      </c>
      <c r="E3" s="4">
        <v>2003</v>
      </c>
      <c r="F3" s="4">
        <v>2002</v>
      </c>
      <c r="G3" s="4">
        <v>2001</v>
      </c>
      <c r="H3" s="6">
        <v>2000</v>
      </c>
      <c r="K3" s="5" t="s">
        <v>2</v>
      </c>
      <c r="L3" s="4">
        <v>2006</v>
      </c>
      <c r="M3" s="4">
        <v>2005</v>
      </c>
      <c r="N3" s="4">
        <v>2004</v>
      </c>
      <c r="O3" s="4">
        <v>2003</v>
      </c>
      <c r="P3" s="4">
        <v>2002</v>
      </c>
      <c r="Q3" s="4">
        <v>2001</v>
      </c>
      <c r="R3" s="6">
        <v>2000</v>
      </c>
    </row>
    <row r="4" spans="1:20" ht="12.75">
      <c r="A4" s="7" t="s">
        <v>1</v>
      </c>
      <c r="B4" s="8">
        <f>+'Modello cadenza sinistri'!B76</f>
        <v>74.8</v>
      </c>
      <c r="C4" s="8">
        <f>+'Modello cadenza sinistri'!C76</f>
        <v>55.2</v>
      </c>
      <c r="D4" s="8">
        <f>+'Modello cadenza sinistri'!D76</f>
        <v>45.6</v>
      </c>
      <c r="E4" s="8">
        <f>+'Modello cadenza sinistri'!E76</f>
        <v>37.2</v>
      </c>
      <c r="F4" s="8">
        <f>+'Modello cadenza sinistri'!F76</f>
        <v>44</v>
      </c>
      <c r="G4" s="8">
        <f>+'Modello cadenza sinistri'!G76</f>
        <v>36</v>
      </c>
      <c r="H4" s="9">
        <f>+'Modello cadenza sinistri'!H76</f>
        <v>26.4</v>
      </c>
      <c r="K4" s="7" t="s">
        <v>1</v>
      </c>
      <c r="L4" s="8">
        <f>+B58/B22</f>
        <v>19089.414432432433</v>
      </c>
      <c r="M4" s="8">
        <f aca="true" t="shared" si="0" ref="M4:M15">+C58/C22</f>
        <v>25913.205797101447</v>
      </c>
      <c r="N4" s="8">
        <f aca="true" t="shared" si="1" ref="N4:N15">+D58/D22</f>
        <v>29621.999823008846</v>
      </c>
      <c r="O4" s="8">
        <f aca="true" t="shared" si="2" ref="O4:O15">+E58/E22</f>
        <v>32540.334193548384</v>
      </c>
      <c r="P4" s="8">
        <f aca="true" t="shared" si="3" ref="P4:P15">+F58/F22</f>
        <v>11706.507181818182</v>
      </c>
      <c r="Q4" s="8">
        <f aca="true" t="shared" si="4" ref="Q4:Q15">+G58/G22</f>
        <v>22617.271111111113</v>
      </c>
      <c r="R4" s="9">
        <f aca="true" t="shared" si="5" ref="R4:R15">+H58/H22</f>
        <v>24533.837395266848</v>
      </c>
      <c r="T4" s="24"/>
    </row>
    <row r="5" spans="1:20" ht="12.75">
      <c r="A5" s="7">
        <v>11</v>
      </c>
      <c r="B5" s="8">
        <f>+'Modello cadenza sinistri'!B77</f>
        <v>9.2</v>
      </c>
      <c r="C5" s="8">
        <f>+'Modello cadenza sinistri'!C77</f>
        <v>12</v>
      </c>
      <c r="D5" s="8">
        <f>+'Modello cadenza sinistri'!D77</f>
        <v>13.6</v>
      </c>
      <c r="E5" s="8">
        <f>+'Modello cadenza sinistri'!E77</f>
        <v>15.2</v>
      </c>
      <c r="F5" s="8">
        <f>+'Modello cadenza sinistri'!F77</f>
        <v>20</v>
      </c>
      <c r="G5" s="8">
        <f>+'Modello cadenza sinistri'!G77</f>
        <v>13.2</v>
      </c>
      <c r="H5" s="9">
        <f>+'Modello cadenza sinistri'!H77</f>
        <v>13.2</v>
      </c>
      <c r="K5" s="7">
        <v>11</v>
      </c>
      <c r="L5" s="8">
        <f aca="true" t="shared" si="6" ref="L5:L15">+B59/B23</f>
        <v>13041.913043478262</v>
      </c>
      <c r="M5" s="8">
        <f t="shared" si="0"/>
        <v>22896.10666666667</v>
      </c>
      <c r="N5" s="8">
        <f t="shared" si="1"/>
        <v>21648.953333333335</v>
      </c>
      <c r="O5" s="8">
        <f t="shared" si="2"/>
        <v>39729.13684210527</v>
      </c>
      <c r="P5" s="8">
        <f t="shared" si="3"/>
        <v>35367.248</v>
      </c>
      <c r="Q5" s="8">
        <f t="shared" si="4"/>
        <v>24248.872727272726</v>
      </c>
      <c r="R5" s="9">
        <f t="shared" si="5"/>
        <v>42744.62724410305</v>
      </c>
      <c r="T5" s="24"/>
    </row>
    <row r="6" spans="1:20" ht="12.75">
      <c r="A6" s="7">
        <v>10</v>
      </c>
      <c r="B6" s="8">
        <f>+'Modello cadenza sinistri'!B78</f>
        <v>21.6</v>
      </c>
      <c r="C6" s="8">
        <f>+'Modello cadenza sinistri'!C78</f>
        <v>16.8</v>
      </c>
      <c r="D6" s="8">
        <f>+'Modello cadenza sinistri'!D78</f>
        <v>8.8</v>
      </c>
      <c r="E6" s="8">
        <f>+'Modello cadenza sinistri'!E78</f>
        <v>14</v>
      </c>
      <c r="F6" s="8">
        <f>+'Modello cadenza sinistri'!F78</f>
        <v>24.4</v>
      </c>
      <c r="G6" s="8">
        <f>+'Modello cadenza sinistri'!G78</f>
        <v>26.8</v>
      </c>
      <c r="H6" s="9">
        <f>+'Modello cadenza sinistri'!H78</f>
        <v>19.6</v>
      </c>
      <c r="K6" s="7">
        <v>10</v>
      </c>
      <c r="L6" s="8">
        <f t="shared" si="6"/>
        <v>11217.011320754718</v>
      </c>
      <c r="M6" s="8">
        <f t="shared" si="0"/>
        <v>12474.438095238094</v>
      </c>
      <c r="N6" s="8">
        <f t="shared" si="1"/>
        <v>20373.63636363636</v>
      </c>
      <c r="O6" s="8">
        <f t="shared" si="2"/>
        <v>20839.03205882353</v>
      </c>
      <c r="P6" s="8">
        <f t="shared" si="3"/>
        <v>17934.72786885246</v>
      </c>
      <c r="Q6" s="8">
        <f t="shared" si="4"/>
        <v>38710.53134328358</v>
      </c>
      <c r="R6" s="9">
        <f t="shared" si="5"/>
        <v>26886.855781940518</v>
      </c>
      <c r="T6" s="24"/>
    </row>
    <row r="7" spans="1:20" ht="12.75">
      <c r="A7" s="7">
        <v>9</v>
      </c>
      <c r="B7" s="8">
        <f>+'Modello cadenza sinistri'!B79</f>
        <v>36</v>
      </c>
      <c r="C7" s="8">
        <f>+'Modello cadenza sinistri'!C79</f>
        <v>39.6</v>
      </c>
      <c r="D7" s="8">
        <f>+'Modello cadenza sinistri'!D79</f>
        <v>10</v>
      </c>
      <c r="E7" s="8">
        <f>+'Modello cadenza sinistri'!E79</f>
        <v>15.6</v>
      </c>
      <c r="F7" s="8">
        <f>+'Modello cadenza sinistri'!F79</f>
        <v>31.2</v>
      </c>
      <c r="G7" s="8">
        <f>+'Modello cadenza sinistri'!G79</f>
        <v>30.4</v>
      </c>
      <c r="H7" s="9">
        <f>+'Modello cadenza sinistri'!H79</f>
        <v>25.6</v>
      </c>
      <c r="K7" s="7">
        <v>9</v>
      </c>
      <c r="L7" s="8">
        <f t="shared" si="6"/>
        <v>14100.779775280898</v>
      </c>
      <c r="M7" s="8">
        <f t="shared" si="0"/>
        <v>5270.352653061224</v>
      </c>
      <c r="N7" s="8">
        <f t="shared" si="1"/>
        <v>22254.336</v>
      </c>
      <c r="O7" s="8">
        <f t="shared" si="2"/>
        <v>31775.01210526316</v>
      </c>
      <c r="P7" s="8">
        <f t="shared" si="3"/>
        <v>11994.912820512822</v>
      </c>
      <c r="Q7" s="8">
        <f t="shared" si="4"/>
        <v>24990.526315789473</v>
      </c>
      <c r="R7" s="9">
        <f t="shared" si="5"/>
        <v>36760.45308763757</v>
      </c>
      <c r="T7" s="24"/>
    </row>
    <row r="8" spans="1:20" ht="12.75">
      <c r="A8" s="7">
        <v>8</v>
      </c>
      <c r="B8" s="8">
        <f>+'Modello cadenza sinistri'!B80</f>
        <v>59.2</v>
      </c>
      <c r="C8" s="8">
        <f>+'Modello cadenza sinistri'!C80</f>
        <v>57.6</v>
      </c>
      <c r="D8" s="8">
        <f>+'Modello cadenza sinistri'!D80</f>
        <v>25.6</v>
      </c>
      <c r="E8" s="8">
        <f>+'Modello cadenza sinistri'!E80</f>
        <v>22.8</v>
      </c>
      <c r="F8" s="8">
        <f>+'Modello cadenza sinistri'!F80</f>
        <v>37.6</v>
      </c>
      <c r="G8" s="8">
        <f>+'Modello cadenza sinistri'!G80</f>
        <v>37.6</v>
      </c>
      <c r="H8" s="9">
        <f>+'Modello cadenza sinistri'!H80</f>
        <v>32.8</v>
      </c>
      <c r="K8" s="7">
        <v>8</v>
      </c>
      <c r="L8" s="8">
        <f t="shared" si="6"/>
        <v>9884.775820875146</v>
      </c>
      <c r="M8" s="8">
        <f t="shared" si="0"/>
        <v>9683.165069444445</v>
      </c>
      <c r="N8" s="8">
        <f t="shared" si="1"/>
        <v>23596.020625</v>
      </c>
      <c r="O8" s="8">
        <f t="shared" si="2"/>
        <v>27540.3649122807</v>
      </c>
      <c r="P8" s="8">
        <f t="shared" si="3"/>
        <v>12773.608279569893</v>
      </c>
      <c r="Q8" s="8">
        <f t="shared" si="4"/>
        <v>17306.612765957445</v>
      </c>
      <c r="R8" s="9">
        <f t="shared" si="5"/>
        <v>34781.19547679491</v>
      </c>
      <c r="T8" s="24"/>
    </row>
    <row r="9" spans="1:20" ht="12.75">
      <c r="A9" s="7">
        <v>7</v>
      </c>
      <c r="B9" s="8">
        <f>+'Modello cadenza sinistri'!B81</f>
        <v>124</v>
      </c>
      <c r="C9" s="8">
        <f>+'Modello cadenza sinistri'!C81</f>
        <v>108</v>
      </c>
      <c r="D9" s="8">
        <f>+'Modello cadenza sinistri'!D81</f>
        <v>36.8</v>
      </c>
      <c r="E9" s="8">
        <f>+'Modello cadenza sinistri'!E81</f>
        <v>35.6</v>
      </c>
      <c r="F9" s="8">
        <f>+'Modello cadenza sinistri'!F81</f>
        <v>56.4</v>
      </c>
      <c r="G9" s="8">
        <f>+'Modello cadenza sinistri'!G81</f>
        <v>46.8</v>
      </c>
      <c r="H9" s="9">
        <f>+'Modello cadenza sinistri'!H81</f>
        <v>33.6</v>
      </c>
      <c r="K9" s="7">
        <v>7</v>
      </c>
      <c r="L9" s="8">
        <f t="shared" si="6"/>
        <v>16186.936828478967</v>
      </c>
      <c r="M9" s="8">
        <f t="shared" si="0"/>
        <v>10546.268996282528</v>
      </c>
      <c r="N9" s="8">
        <f t="shared" si="1"/>
        <v>26945.126153846155</v>
      </c>
      <c r="O9" s="8">
        <f t="shared" si="2"/>
        <v>13457.79443181818</v>
      </c>
      <c r="P9" s="8">
        <f t="shared" si="3"/>
        <v>14640.448226950355</v>
      </c>
      <c r="Q9" s="8">
        <f t="shared" si="4"/>
        <v>16821.68888888889</v>
      </c>
      <c r="R9" s="9">
        <f t="shared" si="5"/>
        <v>29319.007310816305</v>
      </c>
      <c r="T9" s="24"/>
    </row>
    <row r="10" spans="1:20" ht="12.75">
      <c r="A10" s="7">
        <v>6</v>
      </c>
      <c r="B10" s="8">
        <f>+'Modello cadenza sinistri'!B82</f>
        <v>271.2</v>
      </c>
      <c r="C10" s="8">
        <f>+'Modello cadenza sinistri'!C82</f>
        <v>243.6</v>
      </c>
      <c r="D10" s="8">
        <f>+'Modello cadenza sinistri'!D82</f>
        <v>85.6</v>
      </c>
      <c r="E10" s="8">
        <f>+'Modello cadenza sinistri'!E82</f>
        <v>51.6</v>
      </c>
      <c r="F10" s="8">
        <f>+'Modello cadenza sinistri'!F82</f>
        <v>95.2</v>
      </c>
      <c r="G10" s="8">
        <f>+'Modello cadenza sinistri'!G82</f>
        <v>49.2</v>
      </c>
      <c r="H10" s="9">
        <f>+'Modello cadenza sinistri'!H82</f>
        <v>54.8</v>
      </c>
      <c r="K10" s="7">
        <v>6</v>
      </c>
      <c r="L10" s="8">
        <f t="shared" si="6"/>
        <v>11247.215502958581</v>
      </c>
      <c r="M10" s="8">
        <f t="shared" si="0"/>
        <v>9123.79141215107</v>
      </c>
      <c r="N10" s="8">
        <f t="shared" si="1"/>
        <v>21195.237383177573</v>
      </c>
      <c r="O10" s="8">
        <f t="shared" si="2"/>
        <v>21512.760390625</v>
      </c>
      <c r="P10" s="8">
        <f t="shared" si="3"/>
        <v>7844.140420168068</v>
      </c>
      <c r="Q10" s="8">
        <f t="shared" si="4"/>
        <v>32057.112195121947</v>
      </c>
      <c r="R10" s="9">
        <f t="shared" si="5"/>
        <v>32912.44860547025</v>
      </c>
      <c r="T10" s="24"/>
    </row>
    <row r="11" spans="1:20" ht="12.75">
      <c r="A11" s="7">
        <v>5</v>
      </c>
      <c r="B11" s="8">
        <f>+'Modello cadenza sinistri'!B83</f>
        <v>482.4</v>
      </c>
      <c r="C11" s="8">
        <f>+'Modello cadenza sinistri'!C83</f>
        <v>443.2</v>
      </c>
      <c r="D11" s="8">
        <f>+'Modello cadenza sinistri'!D83</f>
        <v>234</v>
      </c>
      <c r="E11" s="8">
        <f>+'Modello cadenza sinistri'!E83</f>
        <v>125.2</v>
      </c>
      <c r="F11" s="8">
        <f>+'Modello cadenza sinistri'!F83</f>
        <v>248.4</v>
      </c>
      <c r="G11" s="8">
        <f>+'Modello cadenza sinistri'!G83</f>
        <v>90</v>
      </c>
      <c r="H11" s="9">
        <f>+'Modello cadenza sinistri'!H83</f>
        <v>76.8</v>
      </c>
      <c r="K11" s="7">
        <v>5</v>
      </c>
      <c r="L11" s="8">
        <f t="shared" si="6"/>
        <v>10387.036724709784</v>
      </c>
      <c r="M11" s="8">
        <f t="shared" si="0"/>
        <v>7909.182524886878</v>
      </c>
      <c r="N11" s="8">
        <f t="shared" si="1"/>
        <v>10421.58833619211</v>
      </c>
      <c r="O11" s="8">
        <f t="shared" si="2"/>
        <v>12356.593993610222</v>
      </c>
      <c r="P11" s="8">
        <f t="shared" si="3"/>
        <v>6668.563607085346</v>
      </c>
      <c r="Q11" s="8">
        <f t="shared" si="4"/>
        <v>17982.24711111111</v>
      </c>
      <c r="R11" s="9">
        <f t="shared" si="5"/>
        <v>21265.29357992429</v>
      </c>
      <c r="T11" s="24"/>
    </row>
    <row r="12" spans="1:20" ht="12.75">
      <c r="A12" s="7">
        <v>4</v>
      </c>
      <c r="B12" s="8">
        <f>+'Modello cadenza sinistri'!B84</f>
        <v>934.4</v>
      </c>
      <c r="C12" s="8">
        <f>+'Modello cadenza sinistri'!C84</f>
        <v>909.2</v>
      </c>
      <c r="D12" s="8">
        <f>+'Modello cadenza sinistri'!D84</f>
        <v>658</v>
      </c>
      <c r="E12" s="8">
        <f>+'Modello cadenza sinistri'!E84</f>
        <v>312</v>
      </c>
      <c r="F12" s="8">
        <f>+'Modello cadenza sinistri'!F84</f>
        <v>467.6</v>
      </c>
      <c r="G12" s="8">
        <f>+'Modello cadenza sinistri'!G84</f>
        <v>178.8</v>
      </c>
      <c r="H12" s="9">
        <f>+'Modello cadenza sinistri'!H84</f>
        <v>120.8</v>
      </c>
      <c r="K12" s="7">
        <v>4</v>
      </c>
      <c r="L12" s="8">
        <f t="shared" si="6"/>
        <v>7282.042103684662</v>
      </c>
      <c r="M12" s="8">
        <f t="shared" si="0"/>
        <v>5607.355303697183</v>
      </c>
      <c r="N12" s="8">
        <f t="shared" si="1"/>
        <v>5603.995136778115</v>
      </c>
      <c r="O12" s="8">
        <f t="shared" si="2"/>
        <v>7535.480089974294</v>
      </c>
      <c r="P12" s="8">
        <f t="shared" si="3"/>
        <v>3743.4955907534245</v>
      </c>
      <c r="Q12" s="8">
        <f t="shared" si="4"/>
        <v>12404.456375838925</v>
      </c>
      <c r="R12" s="9">
        <f t="shared" si="5"/>
        <v>11750.977343377861</v>
      </c>
      <c r="T12" s="24"/>
    </row>
    <row r="13" spans="1:20" ht="12.75">
      <c r="A13" s="7">
        <v>3</v>
      </c>
      <c r="B13" s="8">
        <f>+'Modello cadenza sinistri'!B85</f>
        <v>1589.6</v>
      </c>
      <c r="C13" s="8">
        <f>+'Modello cadenza sinistri'!C85</f>
        <v>2018.8</v>
      </c>
      <c r="D13" s="8">
        <f>+'Modello cadenza sinistri'!D85</f>
        <v>1714</v>
      </c>
      <c r="E13" s="8">
        <f>+'Modello cadenza sinistri'!E85</f>
        <v>841.2</v>
      </c>
      <c r="F13" s="8">
        <f>+'Modello cadenza sinistri'!F85</f>
        <v>969.2</v>
      </c>
      <c r="G13" s="8">
        <f>+'Modello cadenza sinistri'!G85</f>
        <v>476</v>
      </c>
      <c r="H13" s="9">
        <f>+'Modello cadenza sinistri'!H85</f>
        <v>302.8</v>
      </c>
      <c r="K13" s="7">
        <v>3</v>
      </c>
      <c r="L13" s="8">
        <f t="shared" si="6"/>
        <v>6625.768271511481</v>
      </c>
      <c r="M13" s="8">
        <f t="shared" si="0"/>
        <v>5036.43783108644</v>
      </c>
      <c r="N13" s="8">
        <f t="shared" si="1"/>
        <v>4056.2511531279183</v>
      </c>
      <c r="O13" s="8">
        <f t="shared" si="2"/>
        <v>6779.233625118935</v>
      </c>
      <c r="P13" s="8">
        <f t="shared" si="3"/>
        <v>3806.291382583575</v>
      </c>
      <c r="Q13" s="8">
        <f t="shared" si="4"/>
        <v>8418.70588235294</v>
      </c>
      <c r="R13" s="9">
        <f t="shared" si="5"/>
        <v>12982.086880071523</v>
      </c>
      <c r="T13" s="24"/>
    </row>
    <row r="14" spans="1:20" ht="12.75">
      <c r="A14" s="7">
        <v>2</v>
      </c>
      <c r="B14" s="8">
        <f>+'Modello cadenza sinistri'!B86</f>
        <v>3375.6</v>
      </c>
      <c r="C14" s="8">
        <f>+'Modello cadenza sinistri'!C86</f>
        <v>3684</v>
      </c>
      <c r="D14" s="8">
        <f>+'Modello cadenza sinistri'!D86</f>
        <v>3854.4</v>
      </c>
      <c r="E14" s="8">
        <f>+'Modello cadenza sinistri'!E86</f>
        <v>2718.8</v>
      </c>
      <c r="F14" s="8">
        <f>+'Modello cadenza sinistri'!F86</f>
        <v>2505.6</v>
      </c>
      <c r="G14" s="8">
        <f>+'Modello cadenza sinistri'!G86</f>
        <v>1860</v>
      </c>
      <c r="H14" s="9">
        <f>+'Modello cadenza sinistri'!H86</f>
        <v>1085.6</v>
      </c>
      <c r="K14" s="7">
        <v>2</v>
      </c>
      <c r="L14" s="8">
        <f t="shared" si="6"/>
        <v>6029.557756166983</v>
      </c>
      <c r="M14" s="8">
        <f t="shared" si="0"/>
        <v>5165.588686583378</v>
      </c>
      <c r="N14" s="8">
        <f t="shared" si="1"/>
        <v>4420.000051921081</v>
      </c>
      <c r="O14" s="8">
        <f t="shared" si="2"/>
        <v>5377.906867824553</v>
      </c>
      <c r="P14" s="8">
        <f t="shared" si="3"/>
        <v>4107.187616158391</v>
      </c>
      <c r="Q14" s="8">
        <f t="shared" si="4"/>
        <v>5339.62959139785</v>
      </c>
      <c r="R14" s="9">
        <f t="shared" si="5"/>
        <v>6515.471505415421</v>
      </c>
      <c r="T14" s="24"/>
    </row>
    <row r="15" spans="1:20" ht="12.75">
      <c r="A15" s="7">
        <v>1</v>
      </c>
      <c r="B15" s="8">
        <f>+'Modello cadenza sinistri'!B87</f>
        <v>10142.8</v>
      </c>
      <c r="C15" s="8">
        <f>+'Modello cadenza sinistri'!C87</f>
        <v>10822</v>
      </c>
      <c r="D15" s="8">
        <f>+'Modello cadenza sinistri'!D87</f>
        <v>9674</v>
      </c>
      <c r="E15" s="8">
        <f>+'Modello cadenza sinistri'!E87</f>
        <v>10632.4</v>
      </c>
      <c r="F15" s="8">
        <f>+'Modello cadenza sinistri'!F87</f>
        <v>8751.6</v>
      </c>
      <c r="G15" s="8">
        <f>+'Modello cadenza sinistri'!G87</f>
        <v>7940.4</v>
      </c>
      <c r="H15" s="9">
        <f>+'Modello cadenza sinistri'!H87</f>
        <v>7690</v>
      </c>
      <c r="K15" s="7">
        <v>1</v>
      </c>
      <c r="L15" s="8">
        <f t="shared" si="6"/>
        <v>3986.524918155642</v>
      </c>
      <c r="M15" s="8">
        <f t="shared" si="0"/>
        <v>3764.713470112011</v>
      </c>
      <c r="N15" s="8">
        <f t="shared" si="1"/>
        <v>3846.3387226564123</v>
      </c>
      <c r="O15" s="8">
        <f t="shared" si="2"/>
        <v>3484.801596478025</v>
      </c>
      <c r="P15" s="8">
        <f t="shared" si="3"/>
        <v>3155.1792558734805</v>
      </c>
      <c r="Q15" s="8">
        <f t="shared" si="4"/>
        <v>3250.821862878445</v>
      </c>
      <c r="R15" s="9">
        <f t="shared" si="5"/>
        <v>2901.6926038731326</v>
      </c>
      <c r="T15" s="24"/>
    </row>
    <row r="16" spans="1:18" ht="12.75">
      <c r="A16" s="10"/>
      <c r="B16" s="3"/>
      <c r="C16" s="3"/>
      <c r="D16" s="3"/>
      <c r="E16" s="3"/>
      <c r="F16" s="3"/>
      <c r="G16" s="3"/>
      <c r="H16" s="11"/>
      <c r="K16" s="10"/>
      <c r="L16" s="3"/>
      <c r="M16" s="3"/>
      <c r="N16" s="3"/>
      <c r="O16" s="3"/>
      <c r="P16" s="3"/>
      <c r="Q16" s="3"/>
      <c r="R16" s="11"/>
    </row>
    <row r="17" spans="1:18" ht="13.5" thickBot="1">
      <c r="A17" s="12" t="s">
        <v>3</v>
      </c>
      <c r="B17" s="14">
        <f>SUM(B4:B15)</f>
        <v>17120.8</v>
      </c>
      <c r="C17" s="14">
        <f aca="true" t="shared" si="7" ref="C17:H17">SUM(C4:C15)</f>
        <v>18410</v>
      </c>
      <c r="D17" s="14">
        <f t="shared" si="7"/>
        <v>16360.4</v>
      </c>
      <c r="E17" s="14">
        <f t="shared" si="7"/>
        <v>14821.6</v>
      </c>
      <c r="F17" s="14">
        <f t="shared" si="7"/>
        <v>13251.2</v>
      </c>
      <c r="G17" s="14">
        <f t="shared" si="7"/>
        <v>10785.2</v>
      </c>
      <c r="H17" s="15">
        <f t="shared" si="7"/>
        <v>9482</v>
      </c>
      <c r="K17" s="12" t="s">
        <v>3</v>
      </c>
      <c r="L17" s="14">
        <f aca="true" t="shared" si="8" ref="L17:R17">+IF(B35,B71/B35,0)</f>
        <v>5317.492635755067</v>
      </c>
      <c r="M17" s="14">
        <f t="shared" si="8"/>
        <v>4594.146455104658</v>
      </c>
      <c r="N17" s="14">
        <f t="shared" si="8"/>
        <v>4446.796297356128</v>
      </c>
      <c r="O17" s="14">
        <f t="shared" si="8"/>
        <v>4457.177809012123</v>
      </c>
      <c r="P17" s="14">
        <f t="shared" si="8"/>
        <v>3704.0637196594616</v>
      </c>
      <c r="Q17" s="14">
        <f t="shared" si="8"/>
        <v>4592.8508252049105</v>
      </c>
      <c r="R17" s="15">
        <f t="shared" si="8"/>
        <v>4532.840846599461</v>
      </c>
    </row>
    <row r="18" spans="1:8" ht="12.75">
      <c r="A18" s="18"/>
      <c r="B18" s="8"/>
      <c r="C18" s="8"/>
      <c r="D18" s="8"/>
      <c r="E18" s="8"/>
      <c r="F18" s="8"/>
      <c r="G18" s="8"/>
      <c r="H18" s="8"/>
    </row>
    <row r="19" spans="1:4" ht="12.75">
      <c r="A19" s="76" t="s">
        <v>11</v>
      </c>
      <c r="B19" s="76"/>
      <c r="C19" s="76"/>
      <c r="D19" s="76"/>
    </row>
    <row r="20" spans="1:12" ht="13.5" thickBot="1">
      <c r="A20" s="2"/>
      <c r="B20" s="2"/>
      <c r="C20" s="2"/>
      <c r="D20" s="2"/>
      <c r="E20" s="2"/>
      <c r="F20" s="2"/>
      <c r="G20" s="2"/>
      <c r="H20" s="2"/>
      <c r="K20" s="76" t="s">
        <v>30</v>
      </c>
      <c r="L20" s="76"/>
    </row>
    <row r="21" spans="1:11" ht="13.5" thickBot="1">
      <c r="A21" s="5" t="s">
        <v>2</v>
      </c>
      <c r="B21" s="4">
        <v>2006</v>
      </c>
      <c r="C21" s="4">
        <v>2005</v>
      </c>
      <c r="D21" s="4">
        <v>2004</v>
      </c>
      <c r="E21" s="4">
        <v>2003</v>
      </c>
      <c r="F21" s="4">
        <v>2002</v>
      </c>
      <c r="G21" s="4">
        <v>2001</v>
      </c>
      <c r="H21" s="6">
        <v>2000</v>
      </c>
      <c r="K21" s="25"/>
    </row>
    <row r="22" spans="1:18" ht="12.75">
      <c r="A22" s="7" t="s">
        <v>1</v>
      </c>
      <c r="B22" s="8">
        <f>+'Modello cadenza sinistri'!B94</f>
        <v>74</v>
      </c>
      <c r="C22" s="8">
        <f>+'Modello cadenza sinistri'!C94</f>
        <v>55.2</v>
      </c>
      <c r="D22" s="8">
        <f>+'Modello cadenza sinistri'!D94</f>
        <v>45.2</v>
      </c>
      <c r="E22" s="8">
        <f>+'Modello cadenza sinistri'!E94</f>
        <v>37.2</v>
      </c>
      <c r="F22" s="8">
        <f>+'Modello cadenza sinistri'!F94</f>
        <v>44</v>
      </c>
      <c r="G22" s="8">
        <f>+'Modello cadenza sinistri'!G94</f>
        <v>36</v>
      </c>
      <c r="H22" s="9">
        <f>+'Modello cadenza sinistri'!H94</f>
        <v>26.4</v>
      </c>
      <c r="K22" s="5" t="s">
        <v>2</v>
      </c>
      <c r="L22" s="4">
        <v>2006</v>
      </c>
      <c r="M22" s="4">
        <v>2005</v>
      </c>
      <c r="N22" s="4">
        <v>2004</v>
      </c>
      <c r="O22" s="4">
        <v>2003</v>
      </c>
      <c r="P22" s="4">
        <v>2002</v>
      </c>
      <c r="Q22" s="4">
        <v>2001</v>
      </c>
      <c r="R22" s="6">
        <v>2000</v>
      </c>
    </row>
    <row r="23" spans="1:18" ht="12.75">
      <c r="A23" s="7">
        <v>11</v>
      </c>
      <c r="B23" s="8">
        <f>+'Modello cadenza sinistri'!B95</f>
        <v>9.2</v>
      </c>
      <c r="C23" s="8">
        <f>+'Modello cadenza sinistri'!C95</f>
        <v>12</v>
      </c>
      <c r="D23" s="8">
        <f>+'Modello cadenza sinistri'!D95</f>
        <v>13.2</v>
      </c>
      <c r="E23" s="8">
        <f>+'Modello cadenza sinistri'!E95</f>
        <v>15.2</v>
      </c>
      <c r="F23" s="8">
        <f>+'Modello cadenza sinistri'!F95</f>
        <v>20</v>
      </c>
      <c r="G23" s="8">
        <f>+'Modello cadenza sinistri'!G95</f>
        <v>13.2</v>
      </c>
      <c r="H23" s="9">
        <f>+'Modello cadenza sinistri'!H95</f>
        <v>13.2</v>
      </c>
      <c r="K23" s="7" t="s">
        <v>19</v>
      </c>
      <c r="L23" s="26">
        <v>1</v>
      </c>
      <c r="M23" s="26">
        <v>1.05</v>
      </c>
      <c r="N23" s="26">
        <v>1.05</v>
      </c>
      <c r="O23" s="26">
        <v>1.042</v>
      </c>
      <c r="P23" s="26">
        <v>1.077</v>
      </c>
      <c r="Q23" s="26">
        <v>1.063</v>
      </c>
      <c r="R23" s="27">
        <v>1.069</v>
      </c>
    </row>
    <row r="24" spans="1:18" ht="13.5" thickBot="1">
      <c r="A24" s="7">
        <v>10</v>
      </c>
      <c r="B24" s="8">
        <f>+'Modello cadenza sinistri'!B96</f>
        <v>21.2</v>
      </c>
      <c r="C24" s="8">
        <f>+'Modello cadenza sinistri'!C96</f>
        <v>16.8</v>
      </c>
      <c r="D24" s="8">
        <f>+'Modello cadenza sinistri'!D96</f>
        <v>8.8</v>
      </c>
      <c r="E24" s="8">
        <f>+'Modello cadenza sinistri'!E96</f>
        <v>13.6</v>
      </c>
      <c r="F24" s="8">
        <f>+'Modello cadenza sinistri'!F96</f>
        <v>24.4</v>
      </c>
      <c r="G24" s="8">
        <f>+'Modello cadenza sinistri'!G96</f>
        <v>26.8</v>
      </c>
      <c r="H24" s="9">
        <f>+'Modello cadenza sinistri'!H96</f>
        <v>19.6</v>
      </c>
      <c r="K24" s="28" t="s">
        <v>29</v>
      </c>
      <c r="L24" s="29">
        <f>+PRODUCT($L$23:L23)</f>
        <v>1</v>
      </c>
      <c r="M24" s="29">
        <f>+PRODUCT($L$23:M23)</f>
        <v>1.05</v>
      </c>
      <c r="N24" s="29">
        <f>+PRODUCT($L$23:N23)</f>
        <v>1.1025</v>
      </c>
      <c r="O24" s="29">
        <f>+PRODUCT($L$23:O23)</f>
        <v>1.148805</v>
      </c>
      <c r="P24" s="29">
        <f>+PRODUCT($L$23:P23)</f>
        <v>1.237262985</v>
      </c>
      <c r="Q24" s="29">
        <f>+PRODUCT($L$23:Q23)</f>
        <v>1.315210553055</v>
      </c>
      <c r="R24" s="30">
        <f>+PRODUCT($L$23:R23)</f>
        <v>1.4059600812157949</v>
      </c>
    </row>
    <row r="25" spans="1:8" ht="12.75">
      <c r="A25" s="7">
        <v>9</v>
      </c>
      <c r="B25" s="8">
        <f>+'Modello cadenza sinistri'!B97</f>
        <v>35.6</v>
      </c>
      <c r="C25" s="8">
        <f>+'Modello cadenza sinistri'!C97</f>
        <v>39.2</v>
      </c>
      <c r="D25" s="8">
        <f>+'Modello cadenza sinistri'!D97</f>
        <v>10</v>
      </c>
      <c r="E25" s="8">
        <f>+'Modello cadenza sinistri'!E97</f>
        <v>15.2</v>
      </c>
      <c r="F25" s="8">
        <f>+'Modello cadenza sinistri'!F97</f>
        <v>31.2</v>
      </c>
      <c r="G25" s="8">
        <f>+'Modello cadenza sinistri'!G97</f>
        <v>30.4</v>
      </c>
      <c r="H25" s="9">
        <f>+'Modello cadenza sinistri'!H97</f>
        <v>25.6</v>
      </c>
    </row>
    <row r="26" spans="1:8" ht="12.75">
      <c r="A26" s="7">
        <v>8</v>
      </c>
      <c r="B26" s="8">
        <f>+'Modello cadenza sinistri'!B98</f>
        <v>58.596000000000004</v>
      </c>
      <c r="C26" s="8">
        <f>+'Modello cadenza sinistri'!C98</f>
        <v>57.6</v>
      </c>
      <c r="D26" s="8">
        <f>+'Modello cadenza sinistri'!D98</f>
        <v>25.6</v>
      </c>
      <c r="E26" s="8">
        <f>+'Modello cadenza sinistri'!E98</f>
        <v>22.8</v>
      </c>
      <c r="F26" s="8">
        <f>+'Modello cadenza sinistri'!F98</f>
        <v>37.2</v>
      </c>
      <c r="G26" s="8">
        <f>+'Modello cadenza sinistri'!G98</f>
        <v>37.6</v>
      </c>
      <c r="H26" s="9">
        <f>+'Modello cadenza sinistri'!H98</f>
        <v>32.8</v>
      </c>
    </row>
    <row r="27" spans="1:21" ht="12.75">
      <c r="A27" s="7">
        <v>7</v>
      </c>
      <c r="B27" s="8">
        <f>+'Modello cadenza sinistri'!B99</f>
        <v>123.6</v>
      </c>
      <c r="C27" s="8">
        <f>+'Modello cadenza sinistri'!C99</f>
        <v>107.6</v>
      </c>
      <c r="D27" s="8">
        <f>+'Modello cadenza sinistri'!D99</f>
        <v>36.4</v>
      </c>
      <c r="E27" s="8">
        <f>+'Modello cadenza sinistri'!E99</f>
        <v>35.2</v>
      </c>
      <c r="F27" s="8">
        <f>+'Modello cadenza sinistri'!F99</f>
        <v>56.4</v>
      </c>
      <c r="G27" s="8">
        <f>+'Modello cadenza sinistri'!G99</f>
        <v>46.8</v>
      </c>
      <c r="H27" s="9">
        <f>+'Modello cadenza sinistri'!H99</f>
        <v>33.6</v>
      </c>
      <c r="K27" s="76" t="s">
        <v>20</v>
      </c>
      <c r="L27" s="76"/>
      <c r="M27" s="76"/>
      <c r="N27" s="76"/>
      <c r="O27" s="76"/>
      <c r="T27" s="1" t="s">
        <v>17</v>
      </c>
      <c r="U27" s="1">
        <v>3</v>
      </c>
    </row>
    <row r="28" spans="1:18" ht="13.5" thickBot="1">
      <c r="A28" s="7">
        <v>6</v>
      </c>
      <c r="B28" s="8">
        <f>+'Modello cadenza sinistri'!B100</f>
        <v>270.4</v>
      </c>
      <c r="C28" s="8">
        <f>+'Modello cadenza sinistri'!C100</f>
        <v>243.6</v>
      </c>
      <c r="D28" s="8">
        <f>+'Modello cadenza sinistri'!D100</f>
        <v>85.6</v>
      </c>
      <c r="E28" s="8">
        <f>+'Modello cadenza sinistri'!E100</f>
        <v>51.2</v>
      </c>
      <c r="F28" s="8">
        <f>+'Modello cadenza sinistri'!F100</f>
        <v>95.2</v>
      </c>
      <c r="G28" s="8">
        <f>+'Modello cadenza sinistri'!G100</f>
        <v>49.2</v>
      </c>
      <c r="H28" s="9">
        <f>+'Modello cadenza sinistri'!H100</f>
        <v>54.8</v>
      </c>
      <c r="K28" s="2"/>
      <c r="L28" s="2"/>
      <c r="M28" s="2"/>
      <c r="N28" s="2"/>
      <c r="O28" s="2"/>
      <c r="P28" s="2"/>
      <c r="Q28" s="2"/>
      <c r="R28" s="2"/>
    </row>
    <row r="29" spans="1:20" ht="12.75">
      <c r="A29" s="7">
        <v>5</v>
      </c>
      <c r="B29" s="8">
        <f>+'Modello cadenza sinistri'!B101</f>
        <v>482.4</v>
      </c>
      <c r="C29" s="8">
        <f>+'Modello cadenza sinistri'!C101</f>
        <v>442</v>
      </c>
      <c r="D29" s="8">
        <f>+'Modello cadenza sinistri'!D101</f>
        <v>233.2</v>
      </c>
      <c r="E29" s="8">
        <f>+'Modello cadenza sinistri'!E101</f>
        <v>125.2</v>
      </c>
      <c r="F29" s="8">
        <f>+'Modello cadenza sinistri'!F101</f>
        <v>248.4</v>
      </c>
      <c r="G29" s="8">
        <f>+'Modello cadenza sinistri'!G101</f>
        <v>90</v>
      </c>
      <c r="H29" s="9">
        <f>+'Modello cadenza sinistri'!H101</f>
        <v>76.8</v>
      </c>
      <c r="K29" s="5" t="s">
        <v>2</v>
      </c>
      <c r="L29" s="4">
        <v>2006</v>
      </c>
      <c r="M29" s="4">
        <v>2005</v>
      </c>
      <c r="N29" s="4">
        <v>2004</v>
      </c>
      <c r="O29" s="4">
        <v>2003</v>
      </c>
      <c r="P29" s="4">
        <v>2002</v>
      </c>
      <c r="Q29" s="4">
        <v>2001</v>
      </c>
      <c r="R29" s="6">
        <v>2000</v>
      </c>
      <c r="T29" s="1" t="s">
        <v>16</v>
      </c>
    </row>
    <row r="30" spans="1:20" ht="12.75">
      <c r="A30" s="7">
        <v>4</v>
      </c>
      <c r="B30" s="8">
        <f>+'Modello cadenza sinistri'!B102</f>
        <v>933.6</v>
      </c>
      <c r="C30" s="8">
        <f>+'Modello cadenza sinistri'!C102</f>
        <v>908.8</v>
      </c>
      <c r="D30" s="8">
        <f>+'Modello cadenza sinistri'!D102</f>
        <v>658</v>
      </c>
      <c r="E30" s="8">
        <f>+'Modello cadenza sinistri'!E102</f>
        <v>311.2</v>
      </c>
      <c r="F30" s="8">
        <f>+'Modello cadenza sinistri'!F102</f>
        <v>467.2</v>
      </c>
      <c r="G30" s="8">
        <f>+'Modello cadenza sinistri'!G102</f>
        <v>178.8</v>
      </c>
      <c r="H30" s="9">
        <f>+'Modello cadenza sinistri'!H102</f>
        <v>120.8</v>
      </c>
      <c r="K30" s="7" t="s">
        <v>1</v>
      </c>
      <c r="L30" s="8">
        <f>+L4*L$24</f>
        <v>19089.414432432433</v>
      </c>
      <c r="M30" s="8">
        <f>+M4*M$24</f>
        <v>27208.86608695652</v>
      </c>
      <c r="N30" s="8">
        <f>+N4*N$24</f>
        <v>32658.254804867254</v>
      </c>
      <c r="O30" s="8">
        <f>+O4*O$24</f>
        <v>37382.498623219355</v>
      </c>
      <c r="P30" s="8">
        <f>+P4*P$24</f>
        <v>14484.028019700303</v>
      </c>
      <c r="Q30" s="8">
        <f>+Q4*Q$24</f>
        <v>29746.473646639322</v>
      </c>
      <c r="R30" s="9">
        <f>+R4*R$24</f>
        <v>34493.59601678448</v>
      </c>
      <c r="T30" s="24">
        <f>+AVERAGE(L30:N30)</f>
        <v>26318.8451080854</v>
      </c>
    </row>
    <row r="31" spans="1:20" ht="12.75">
      <c r="A31" s="7">
        <v>3</v>
      </c>
      <c r="B31" s="8">
        <f>+'Modello cadenza sinistri'!B103</f>
        <v>1585.2</v>
      </c>
      <c r="C31" s="8">
        <f>+'Modello cadenza sinistri'!C103</f>
        <v>2017.6</v>
      </c>
      <c r="D31" s="8">
        <f>+'Modello cadenza sinistri'!D103</f>
        <v>1713.6</v>
      </c>
      <c r="E31" s="8">
        <f>+'Modello cadenza sinistri'!E103</f>
        <v>840.8</v>
      </c>
      <c r="F31" s="8">
        <f>+'Modello cadenza sinistri'!F103</f>
        <v>969.2</v>
      </c>
      <c r="G31" s="8">
        <f>+'Modello cadenza sinistri'!G103</f>
        <v>476</v>
      </c>
      <c r="H31" s="9">
        <f>+'Modello cadenza sinistri'!H103</f>
        <v>302.8</v>
      </c>
      <c r="K31" s="7">
        <v>11</v>
      </c>
      <c r="L31" s="8">
        <f>+L5*L$24</f>
        <v>13041.913043478262</v>
      </c>
      <c r="M31" s="8">
        <f>+M5*M$24</f>
        <v>24040.912000000004</v>
      </c>
      <c r="N31" s="8">
        <f>+N5*N$24</f>
        <v>23867.971050000004</v>
      </c>
      <c r="O31" s="8">
        <f>+O5*O$24</f>
        <v>45641.031049894744</v>
      </c>
      <c r="P31" s="8">
        <f>+P5*P$24</f>
        <v>43758.586831715285</v>
      </c>
      <c r="Q31" s="8">
        <f>+Q5*Q$24</f>
        <v>31892.373310596668</v>
      </c>
      <c r="R31" s="9">
        <f>+R5*R$24</f>
        <v>60097.239591658006</v>
      </c>
      <c r="T31" s="24">
        <f aca="true" t="shared" si="9" ref="T31:T41">+AVERAGE(L31:N31)</f>
        <v>20316.932031159424</v>
      </c>
    </row>
    <row r="32" spans="1:20" ht="12.75">
      <c r="A32" s="7">
        <v>2</v>
      </c>
      <c r="B32" s="8">
        <f>+'Modello cadenza sinistri'!B104</f>
        <v>3372.8</v>
      </c>
      <c r="C32" s="8">
        <f>+'Modello cadenza sinistri'!C104</f>
        <v>3682</v>
      </c>
      <c r="D32" s="8">
        <f>+'Modello cadenza sinistri'!D104</f>
        <v>3852</v>
      </c>
      <c r="E32" s="8">
        <f>+'Modello cadenza sinistri'!E104</f>
        <v>2717.6</v>
      </c>
      <c r="F32" s="8">
        <f>+'Modello cadenza sinistri'!F104</f>
        <v>2505.2</v>
      </c>
      <c r="G32" s="8">
        <f>+'Modello cadenza sinistri'!G104</f>
        <v>1860</v>
      </c>
      <c r="H32" s="9">
        <f>+'Modello cadenza sinistri'!H104</f>
        <v>1085.6</v>
      </c>
      <c r="K32" s="7">
        <v>10</v>
      </c>
      <c r="L32" s="8">
        <f>+L6*L$24</f>
        <v>11217.011320754718</v>
      </c>
      <c r="M32" s="8">
        <f>+M6*M$24</f>
        <v>13098.16</v>
      </c>
      <c r="N32" s="8">
        <f>+N6*N$24</f>
        <v>22461.93409090909</v>
      </c>
      <c r="O32" s="8">
        <f>+O6*O$24</f>
        <v>23939.984224336768</v>
      </c>
      <c r="P32" s="8">
        <f>+P6*P$24</f>
        <v>22189.974938179086</v>
      </c>
      <c r="Q32" s="8">
        <f>+Q6*Q$24</f>
        <v>50912.49933705291</v>
      </c>
      <c r="R32" s="9">
        <f>+R6*R$24</f>
        <v>37801.845938814455</v>
      </c>
      <c r="T32" s="24">
        <f t="shared" si="9"/>
        <v>15592.368470554604</v>
      </c>
    </row>
    <row r="33" spans="1:20" ht="12.75">
      <c r="A33" s="7">
        <v>1</v>
      </c>
      <c r="B33" s="8">
        <f>+'Modello cadenza sinistri'!B105</f>
        <v>10141.2</v>
      </c>
      <c r="C33" s="8">
        <f>+'Modello cadenza sinistri'!C105</f>
        <v>10820.4</v>
      </c>
      <c r="D33" s="8">
        <f>+'Modello cadenza sinistri'!D105</f>
        <v>9673.2</v>
      </c>
      <c r="E33" s="8">
        <f>+'Modello cadenza sinistri'!E105</f>
        <v>10630.4</v>
      </c>
      <c r="F33" s="8">
        <f>+'Modello cadenza sinistri'!F105</f>
        <v>8751.2</v>
      </c>
      <c r="G33" s="8">
        <f>+'Modello cadenza sinistri'!G105</f>
        <v>7940.4</v>
      </c>
      <c r="H33" s="9">
        <f>+'Modello cadenza sinistri'!H105</f>
        <v>7690</v>
      </c>
      <c r="K33" s="7">
        <v>9</v>
      </c>
      <c r="L33" s="8">
        <f>+L7*L$24</f>
        <v>14100.779775280898</v>
      </c>
      <c r="M33" s="8">
        <f>+M7*M$24</f>
        <v>5533.870285714286</v>
      </c>
      <c r="N33" s="8">
        <f>+N7*N$24</f>
        <v>24535.40544</v>
      </c>
      <c r="O33" s="8">
        <f>+O7*O$24</f>
        <v>36503.292781586846</v>
      </c>
      <c r="P33" s="8">
        <f>+P7*P$24</f>
        <v>14840.861641122465</v>
      </c>
      <c r="Q33" s="8">
        <f>+Q7*Q$24</f>
        <v>32867.803936925004</v>
      </c>
      <c r="R33" s="9">
        <f>+R7*R$24</f>
        <v>51683.72960862434</v>
      </c>
      <c r="T33" s="24">
        <f t="shared" si="9"/>
        <v>14723.35183366506</v>
      </c>
    </row>
    <row r="34" spans="1:20" ht="12.75">
      <c r="A34" s="10"/>
      <c r="B34" s="3"/>
      <c r="C34" s="3"/>
      <c r="D34" s="3"/>
      <c r="E34" s="3"/>
      <c r="F34" s="3"/>
      <c r="G34" s="3"/>
      <c r="H34" s="11"/>
      <c r="K34" s="7">
        <v>8</v>
      </c>
      <c r="L34" s="8">
        <f>+L8*L$24</f>
        <v>9884.775820875146</v>
      </c>
      <c r="M34" s="8">
        <f>+M8*M$24</f>
        <v>10167.323322916667</v>
      </c>
      <c r="N34" s="8">
        <f>+N8*N$24</f>
        <v>26014.6127390625</v>
      </c>
      <c r="O34" s="8">
        <f>+O8*O$24</f>
        <v>31638.508913052632</v>
      </c>
      <c r="P34" s="8">
        <f>+P8*P$24</f>
        <v>15804.312709201362</v>
      </c>
      <c r="Q34" s="8">
        <f>+Q8*Q$24</f>
        <v>22761.839747423615</v>
      </c>
      <c r="R34" s="9">
        <f>+R8*R$24</f>
        <v>48900.972417337005</v>
      </c>
      <c r="T34" s="24">
        <f t="shared" si="9"/>
        <v>15355.570627618106</v>
      </c>
    </row>
    <row r="35" spans="1:20" ht="13.5" thickBot="1">
      <c r="A35" s="12" t="s">
        <v>3</v>
      </c>
      <c r="B35" s="14">
        <f>SUM(B22:B33)</f>
        <v>17107.796000000002</v>
      </c>
      <c r="C35" s="14">
        <f aca="true" t="shared" si="10" ref="C35:H35">SUM(C22:C33)</f>
        <v>18402.8</v>
      </c>
      <c r="D35" s="14">
        <f t="shared" si="10"/>
        <v>16354.800000000001</v>
      </c>
      <c r="E35" s="14">
        <f t="shared" si="10"/>
        <v>14815.599999999999</v>
      </c>
      <c r="F35" s="14">
        <f t="shared" si="10"/>
        <v>13249.6</v>
      </c>
      <c r="G35" s="14">
        <f t="shared" si="10"/>
        <v>10785.2</v>
      </c>
      <c r="H35" s="15">
        <f t="shared" si="10"/>
        <v>9482</v>
      </c>
      <c r="K35" s="7">
        <v>7</v>
      </c>
      <c r="L35" s="8">
        <f>+L9*L$24</f>
        <v>16186.936828478967</v>
      </c>
      <c r="M35" s="8">
        <f>+M9*M$24</f>
        <v>11073.582446096654</v>
      </c>
      <c r="N35" s="8">
        <f>+N9*N$24</f>
        <v>29707.001584615387</v>
      </c>
      <c r="O35" s="8">
        <f>+O9*O$24</f>
        <v>15460.381532244885</v>
      </c>
      <c r="P35" s="8">
        <f>+P9*P$24</f>
        <v>18114.084675014554</v>
      </c>
      <c r="Q35" s="8">
        <f>+Q9*Q$24</f>
        <v>22124.062746874704</v>
      </c>
      <c r="R35" s="9">
        <f>+R9*R$24</f>
        <v>41221.353899881775</v>
      </c>
      <c r="T35" s="24">
        <f t="shared" si="9"/>
        <v>18989.173619730336</v>
      </c>
    </row>
    <row r="36" spans="11:20" ht="12.75">
      <c r="K36" s="7">
        <v>6</v>
      </c>
      <c r="L36" s="8">
        <f>+L10*L$24</f>
        <v>11247.215502958581</v>
      </c>
      <c r="M36" s="8">
        <f>+M10*M$24</f>
        <v>9579.980982758623</v>
      </c>
      <c r="N36" s="8">
        <f>+N10*N$24</f>
        <v>23367.749214953274</v>
      </c>
      <c r="O36" s="8">
        <f>+O10*O$24</f>
        <v>24713.966700551955</v>
      </c>
      <c r="P36" s="8">
        <f>+P10*P$24</f>
        <v>9705.2645910163</v>
      </c>
      <c r="Q36" s="8">
        <f>+Q10*Q$24</f>
        <v>42161.85225949252</v>
      </c>
      <c r="R36" s="9">
        <f>+R10*R$24</f>
        <v>46273.58891435763</v>
      </c>
      <c r="T36" s="24">
        <f t="shared" si="9"/>
        <v>14731.648566890159</v>
      </c>
    </row>
    <row r="37" spans="1:20" ht="12.75">
      <c r="A37" s="76" t="s">
        <v>12</v>
      </c>
      <c r="B37" s="76"/>
      <c r="C37" s="76"/>
      <c r="D37" s="76"/>
      <c r="K37" s="7">
        <v>5</v>
      </c>
      <c r="L37" s="8">
        <f>+L11*L$24</f>
        <v>10387.036724709784</v>
      </c>
      <c r="M37" s="8">
        <f>+M11*M$24</f>
        <v>8304.641651131222</v>
      </c>
      <c r="N37" s="8">
        <f>+N11*N$24</f>
        <v>11489.801140651802</v>
      </c>
      <c r="O37" s="8">
        <f>+O11*O$24</f>
        <v>14195.316962829393</v>
      </c>
      <c r="P37" s="8">
        <f>+P11*P$24</f>
        <v>8250.766914164784</v>
      </c>
      <c r="Q37" s="8">
        <f>+Q11*Q$24</f>
        <v>23650.441168176123</v>
      </c>
      <c r="R37" s="9">
        <f>+R11*R$24</f>
        <v>29898.15388870808</v>
      </c>
      <c r="T37" s="24">
        <f t="shared" si="9"/>
        <v>10060.49317216427</v>
      </c>
    </row>
    <row r="38" spans="1:20" ht="13.5" thickBot="1">
      <c r="A38" s="2"/>
      <c r="B38" s="2"/>
      <c r="C38" s="2"/>
      <c r="D38" s="2"/>
      <c r="E38" s="2"/>
      <c r="F38" s="2"/>
      <c r="G38" s="2"/>
      <c r="H38" s="2"/>
      <c r="K38" s="7">
        <v>4</v>
      </c>
      <c r="L38" s="8">
        <f>+L12*L$24</f>
        <v>7282.042103684662</v>
      </c>
      <c r="M38" s="8">
        <f>+M12*M$24</f>
        <v>5887.723068882043</v>
      </c>
      <c r="N38" s="8">
        <f>+N12*N$24</f>
        <v>6178.404638297872</v>
      </c>
      <c r="O38" s="8">
        <f>+O12*O$24</f>
        <v>8656.79720476292</v>
      </c>
      <c r="P38" s="8">
        <f>+P12*P$24</f>
        <v>4631.6885289499205</v>
      </c>
      <c r="Q38" s="8">
        <f>+Q12*Q$24</f>
        <v>16314.471930413734</v>
      </c>
      <c r="R38" s="9">
        <f>+R12*R$24</f>
        <v>16521.405060060504</v>
      </c>
      <c r="T38" s="24">
        <f t="shared" si="9"/>
        <v>6449.38993695486</v>
      </c>
    </row>
    <row r="39" spans="1:20" ht="12.75">
      <c r="A39" s="5" t="s">
        <v>2</v>
      </c>
      <c r="B39" s="4">
        <v>2006</v>
      </c>
      <c r="C39" s="4">
        <v>2005</v>
      </c>
      <c r="D39" s="4">
        <v>2004</v>
      </c>
      <c r="E39" s="4">
        <v>2003</v>
      </c>
      <c r="F39" s="4">
        <v>2002</v>
      </c>
      <c r="G39" s="4">
        <v>2001</v>
      </c>
      <c r="H39" s="6">
        <v>2000</v>
      </c>
      <c r="K39" s="7">
        <v>3</v>
      </c>
      <c r="L39" s="8">
        <f>+L13*L$24</f>
        <v>6625.768271511481</v>
      </c>
      <c r="M39" s="8">
        <f>+M13*M$24</f>
        <v>5288.259722640762</v>
      </c>
      <c r="N39" s="8">
        <f>+N13*N$24</f>
        <v>4472.01689632353</v>
      </c>
      <c r="O39" s="8">
        <f>+O13*O$24</f>
        <v>7788.017484704759</v>
      </c>
      <c r="P39" s="8">
        <f>+P13*P$24</f>
        <v>4709.383437795132</v>
      </c>
      <c r="Q39" s="8">
        <f>+Q13*Q$24</f>
        <v>11072.370819536793</v>
      </c>
      <c r="R39" s="9">
        <f>+R13*R$24</f>
        <v>18252.295924255865</v>
      </c>
      <c r="T39" s="24">
        <f t="shared" si="9"/>
        <v>5462.014963491924</v>
      </c>
    </row>
    <row r="40" spans="1:20" ht="12.75">
      <c r="A40" s="7" t="s">
        <v>1</v>
      </c>
      <c r="B40" s="8">
        <v>2476981.6</v>
      </c>
      <c r="C40" s="8">
        <v>1788011.2</v>
      </c>
      <c r="D40" s="8">
        <v>1933696</v>
      </c>
      <c r="E40" s="8">
        <v>1880570</v>
      </c>
      <c r="F40" s="8">
        <v>987491.2</v>
      </c>
      <c r="G40" s="8">
        <v>1017777.2</v>
      </c>
      <c r="H40" s="9">
        <v>809616.6340438059</v>
      </c>
      <c r="K40" s="7">
        <v>2</v>
      </c>
      <c r="L40" s="8">
        <f aca="true" t="shared" si="11" ref="L40:R41">+L14*L$24</f>
        <v>6029.557756166983</v>
      </c>
      <c r="M40" s="8">
        <f t="shared" si="11"/>
        <v>5423.868120912547</v>
      </c>
      <c r="N40" s="8">
        <f t="shared" si="11"/>
        <v>4873.050057242992</v>
      </c>
      <c r="O40" s="8">
        <f t="shared" si="11"/>
        <v>6178.166299291186</v>
      </c>
      <c r="P40" s="8">
        <f t="shared" si="11"/>
        <v>5081.671209923166</v>
      </c>
      <c r="Q40" s="8">
        <f t="shared" si="11"/>
        <v>7022.7371880112105</v>
      </c>
      <c r="R40" s="9">
        <f t="shared" si="11"/>
        <v>9160.492846913063</v>
      </c>
      <c r="T40" s="24">
        <f t="shared" si="9"/>
        <v>5442.158644774175</v>
      </c>
    </row>
    <row r="41" spans="1:20" ht="12.75">
      <c r="A41" s="7">
        <v>11</v>
      </c>
      <c r="B41" s="8">
        <v>149982</v>
      </c>
      <c r="C41" s="8">
        <v>343441.6</v>
      </c>
      <c r="D41" s="8">
        <v>616535.2</v>
      </c>
      <c r="E41" s="8">
        <v>754853.6</v>
      </c>
      <c r="F41" s="8">
        <v>884181.2</v>
      </c>
      <c r="G41" s="8">
        <v>400106.4</v>
      </c>
      <c r="H41" s="9">
        <v>705286.3495277003</v>
      </c>
      <c r="K41" s="7">
        <v>1</v>
      </c>
      <c r="L41" s="8">
        <f aca="true" t="shared" si="12" ref="L41:R41">+L15*L$24</f>
        <v>3986.524918155642</v>
      </c>
      <c r="M41" s="8">
        <f t="shared" si="12"/>
        <v>3952.9491436176113</v>
      </c>
      <c r="N41" s="8">
        <f t="shared" si="12"/>
        <v>4240.588441728694</v>
      </c>
      <c r="O41" s="8">
        <f t="shared" si="12"/>
        <v>4003.357498041938</v>
      </c>
      <c r="P41" s="8">
        <f t="shared" si="12"/>
        <v>3903.7865043321017</v>
      </c>
      <c r="Q41" s="8">
        <f t="shared" si="12"/>
        <v>4275.515220159645</v>
      </c>
      <c r="R41" s="9">
        <f t="shared" si="12"/>
        <v>4079.663969004741</v>
      </c>
      <c r="T41" s="24">
        <f t="shared" si="9"/>
        <v>4060.020834500649</v>
      </c>
    </row>
    <row r="42" spans="1:18" ht="12.75">
      <c r="A42" s="7">
        <v>10</v>
      </c>
      <c r="B42" s="8">
        <v>584790.8</v>
      </c>
      <c r="C42" s="8">
        <v>261963.2</v>
      </c>
      <c r="D42" s="8">
        <v>224110</v>
      </c>
      <c r="E42" s="8">
        <v>825161.6</v>
      </c>
      <c r="F42" s="8">
        <v>547009.2</v>
      </c>
      <c r="G42" s="8">
        <v>1296802.8</v>
      </c>
      <c r="H42" s="9">
        <v>658727.9666575426</v>
      </c>
      <c r="K42" s="10"/>
      <c r="L42" s="3"/>
      <c r="M42" s="3"/>
      <c r="N42" s="3"/>
      <c r="O42" s="3"/>
      <c r="P42" s="3"/>
      <c r="Q42" s="3"/>
      <c r="R42" s="11"/>
    </row>
    <row r="43" spans="1:18" ht="13.5" thickBot="1">
      <c r="A43" s="7">
        <v>9</v>
      </c>
      <c r="B43" s="8">
        <v>1011082</v>
      </c>
      <c r="C43" s="8">
        <v>798977.2</v>
      </c>
      <c r="D43" s="8">
        <v>278179.2</v>
      </c>
      <c r="E43" s="8">
        <v>881677.6</v>
      </c>
      <c r="F43" s="8">
        <v>467801.6</v>
      </c>
      <c r="G43" s="8">
        <v>949640</v>
      </c>
      <c r="H43" s="9">
        <v>1176334.4988044023</v>
      </c>
      <c r="K43" s="12" t="s">
        <v>3</v>
      </c>
      <c r="L43" s="14">
        <f>+L17*L$24</f>
        <v>5317.492635755067</v>
      </c>
      <c r="M43" s="14">
        <f aca="true" t="shared" si="13" ref="M43:R43">+M17*M$24</f>
        <v>4823.853777859891</v>
      </c>
      <c r="N43" s="14">
        <f t="shared" si="13"/>
        <v>4902.592917835132</v>
      </c>
      <c r="O43" s="14">
        <f t="shared" si="13"/>
        <v>5120.428152882173</v>
      </c>
      <c r="P43" s="14">
        <f t="shared" si="13"/>
        <v>4582.900934416069</v>
      </c>
      <c r="Q43" s="14">
        <f t="shared" si="13"/>
        <v>6040.565873916864</v>
      </c>
      <c r="R43" s="15">
        <f t="shared" si="13"/>
        <v>6372.99328482325</v>
      </c>
    </row>
    <row r="44" spans="1:8" ht="12.75">
      <c r="A44" s="7">
        <v>8</v>
      </c>
      <c r="B44" s="8">
        <v>2416428</v>
      </c>
      <c r="C44" s="8">
        <v>1456646.8</v>
      </c>
      <c r="D44" s="8">
        <v>1120238.8</v>
      </c>
      <c r="E44" s="8">
        <v>784900.4</v>
      </c>
      <c r="F44" s="8">
        <v>947961.6</v>
      </c>
      <c r="G44" s="8">
        <v>813410.8</v>
      </c>
      <c r="H44" s="9">
        <v>1426029.0145485909</v>
      </c>
    </row>
    <row r="45" spans="1:13" ht="12.75">
      <c r="A45" s="7">
        <v>7</v>
      </c>
      <c r="B45" s="8">
        <v>3133114.8</v>
      </c>
      <c r="C45" s="8">
        <v>2170096.8</v>
      </c>
      <c r="D45" s="8">
        <v>1530063.2</v>
      </c>
      <c r="E45" s="8">
        <v>883385.2</v>
      </c>
      <c r="F45" s="8">
        <v>1032151.6</v>
      </c>
      <c r="G45" s="8">
        <v>984068.8</v>
      </c>
      <c r="H45" s="9">
        <v>1231398.3070542847</v>
      </c>
      <c r="K45" s="76" t="s">
        <v>31</v>
      </c>
      <c r="L45" s="76"/>
      <c r="M45" s="56"/>
    </row>
    <row r="46" spans="1:8" ht="13.5" thickBot="1">
      <c r="A46" s="7">
        <v>6</v>
      </c>
      <c r="B46" s="8">
        <v>5191000</v>
      </c>
      <c r="C46" s="8">
        <v>3190954.8</v>
      </c>
      <c r="D46" s="8">
        <v>2267890.4</v>
      </c>
      <c r="E46" s="8">
        <v>2017457.6</v>
      </c>
      <c r="F46" s="8">
        <v>1230453.2</v>
      </c>
      <c r="G46" s="8">
        <v>1971512.4</v>
      </c>
      <c r="H46" s="9">
        <v>2254502.7294747117</v>
      </c>
    </row>
    <row r="47" spans="1:23" ht="12.75">
      <c r="A47" s="7">
        <v>5</v>
      </c>
      <c r="B47" s="8">
        <v>7568612</v>
      </c>
      <c r="C47" s="8">
        <v>5604084</v>
      </c>
      <c r="D47" s="8">
        <v>3908233.2</v>
      </c>
      <c r="E47" s="8">
        <v>2823902</v>
      </c>
      <c r="F47" s="8">
        <v>3073744</v>
      </c>
      <c r="G47" s="8">
        <v>2023002.8</v>
      </c>
      <c r="H47" s="9">
        <v>2041468.1836727317</v>
      </c>
      <c r="K47" s="5" t="s">
        <v>2</v>
      </c>
      <c r="L47" s="4">
        <v>2007</v>
      </c>
      <c r="M47" s="4">
        <v>2008</v>
      </c>
      <c r="N47" s="4">
        <v>2009</v>
      </c>
      <c r="O47" s="4">
        <v>2010</v>
      </c>
      <c r="P47" s="4">
        <v>2011</v>
      </c>
      <c r="Q47" s="4">
        <v>2012</v>
      </c>
      <c r="R47" s="4">
        <v>2013</v>
      </c>
      <c r="S47" s="4">
        <v>2014</v>
      </c>
      <c r="T47" s="4">
        <v>2015</v>
      </c>
      <c r="U47" s="4">
        <v>2016</v>
      </c>
      <c r="V47" s="4">
        <v>2017</v>
      </c>
      <c r="W47" s="6">
        <v>2018</v>
      </c>
    </row>
    <row r="48" spans="1:23" ht="12.75">
      <c r="A48" s="7">
        <v>4</v>
      </c>
      <c r="B48" s="8">
        <v>9791082</v>
      </c>
      <c r="C48" s="8">
        <v>6998847.600000001</v>
      </c>
      <c r="D48" s="8">
        <v>4609286</v>
      </c>
      <c r="E48" s="8">
        <v>4387652.8</v>
      </c>
      <c r="F48" s="8">
        <v>3338106.4</v>
      </c>
      <c r="G48" s="8">
        <v>2772396</v>
      </c>
      <c r="H48" s="9">
        <v>1774397.578850057</v>
      </c>
      <c r="K48" s="7" t="s">
        <v>19</v>
      </c>
      <c r="L48" s="26">
        <v>1.05</v>
      </c>
      <c r="M48" s="26">
        <f>+L48</f>
        <v>1.05</v>
      </c>
      <c r="N48" s="26">
        <f aca="true" t="shared" si="14" ref="N48:W48">+M48</f>
        <v>1.05</v>
      </c>
      <c r="O48" s="26">
        <f t="shared" si="14"/>
        <v>1.05</v>
      </c>
      <c r="P48" s="26">
        <f t="shared" si="14"/>
        <v>1.05</v>
      </c>
      <c r="Q48" s="26">
        <f t="shared" si="14"/>
        <v>1.05</v>
      </c>
      <c r="R48" s="26">
        <f t="shared" si="14"/>
        <v>1.05</v>
      </c>
      <c r="S48" s="18">
        <f t="shared" si="14"/>
        <v>1.05</v>
      </c>
      <c r="T48" s="18">
        <f t="shared" si="14"/>
        <v>1.05</v>
      </c>
      <c r="U48" s="18">
        <f t="shared" si="14"/>
        <v>1.05</v>
      </c>
      <c r="V48" s="18">
        <f t="shared" si="14"/>
        <v>1.05</v>
      </c>
      <c r="W48" s="44">
        <f t="shared" si="14"/>
        <v>1.05</v>
      </c>
    </row>
    <row r="49" spans="1:23" ht="13.5" thickBot="1">
      <c r="A49" s="7">
        <v>3</v>
      </c>
      <c r="B49" s="8">
        <v>18253597.2</v>
      </c>
      <c r="C49" s="8">
        <v>14394660.8</v>
      </c>
      <c r="D49" s="8">
        <v>10298430.8</v>
      </c>
      <c r="E49" s="8">
        <v>8481316.4</v>
      </c>
      <c r="F49" s="8">
        <v>5076325.6</v>
      </c>
      <c r="G49" s="8">
        <v>5009130</v>
      </c>
      <c r="H49" s="9">
        <v>4913719.884107072</v>
      </c>
      <c r="K49" s="28" t="s">
        <v>29</v>
      </c>
      <c r="L49" s="29">
        <f>+PRODUCT($L$48:L48)</f>
        <v>1.05</v>
      </c>
      <c r="M49" s="29">
        <f>+PRODUCT($L$48:M48)</f>
        <v>1.1025</v>
      </c>
      <c r="N49" s="29">
        <f>+PRODUCT($L$48:N48)</f>
        <v>1.1576250000000001</v>
      </c>
      <c r="O49" s="29">
        <f>+PRODUCT($L$48:O48)</f>
        <v>1.2155062500000002</v>
      </c>
      <c r="P49" s="29">
        <f>+PRODUCT($L$48:P48)</f>
        <v>1.2762815625000004</v>
      </c>
      <c r="Q49" s="29">
        <f>+PRODUCT($L$48:Q48)</f>
        <v>1.3400956406250004</v>
      </c>
      <c r="R49" s="29">
        <f>+PRODUCT($L$48:R48)</f>
        <v>1.4071004226562505</v>
      </c>
      <c r="S49" s="29">
        <f>+PRODUCT($L$48:S48)</f>
        <v>1.477455443789063</v>
      </c>
      <c r="T49" s="29">
        <f>+PRODUCT($L$48:T48)</f>
        <v>1.5513282159785162</v>
      </c>
      <c r="U49" s="29">
        <f>+PRODUCT($L$48:U48)</f>
        <v>1.628894626777442</v>
      </c>
      <c r="V49" s="29">
        <f>+PRODUCT($L$48:V48)</f>
        <v>1.7103393581163142</v>
      </c>
      <c r="W49" s="30">
        <f>+PRODUCT($L$48:W48)</f>
        <v>1.79585632602213</v>
      </c>
    </row>
    <row r="50" spans="1:11" ht="12.75">
      <c r="A50" s="7">
        <v>2</v>
      </c>
      <c r="B50" s="8">
        <v>29790380</v>
      </c>
      <c r="C50" s="8">
        <v>26598604.8</v>
      </c>
      <c r="D50" s="8">
        <v>25175815.200000003</v>
      </c>
      <c r="E50" s="8">
        <v>19921662.8</v>
      </c>
      <c r="F50" s="8">
        <v>13457456.4</v>
      </c>
      <c r="G50" s="8">
        <v>12414638.8</v>
      </c>
      <c r="H50" s="9">
        <v>8841494.832848726</v>
      </c>
      <c r="K50" s="34"/>
    </row>
    <row r="51" spans="1:8" ht="12.75">
      <c r="A51" s="7">
        <v>1</v>
      </c>
      <c r="B51" s="8">
        <v>55022815.2</v>
      </c>
      <c r="C51" s="8">
        <v>55105375.6</v>
      </c>
      <c r="D51" s="8">
        <v>49407860.400000006</v>
      </c>
      <c r="E51" s="8">
        <v>48796146.444</v>
      </c>
      <c r="F51" s="8">
        <v>35024028</v>
      </c>
      <c r="G51" s="8">
        <v>32266032.400000002</v>
      </c>
      <c r="H51" s="9">
        <v>27892520.154730484</v>
      </c>
    </row>
    <row r="52" spans="1:14" ht="12.75">
      <c r="A52" s="10"/>
      <c r="B52" s="3"/>
      <c r="C52" s="3"/>
      <c r="D52" s="3"/>
      <c r="E52" s="3"/>
      <c r="F52" s="3"/>
      <c r="G52" s="3"/>
      <c r="H52" s="11"/>
      <c r="K52" s="76" t="s">
        <v>44</v>
      </c>
      <c r="L52" s="76"/>
      <c r="M52" s="76"/>
      <c r="N52" s="76"/>
    </row>
    <row r="53" spans="1:18" ht="13.5" thickBot="1">
      <c r="A53" s="12" t="s">
        <v>3</v>
      </c>
      <c r="B53" s="14">
        <f>SUM(B40:B51)</f>
        <v>135389865.60000002</v>
      </c>
      <c r="C53" s="14">
        <f aca="true" t="shared" si="15" ref="C53:H53">SUM(C40:C51)</f>
        <v>118711664.4</v>
      </c>
      <c r="D53" s="14">
        <f t="shared" si="15"/>
        <v>101370338.4</v>
      </c>
      <c r="E53" s="14">
        <f t="shared" si="15"/>
        <v>92438686.444</v>
      </c>
      <c r="F53" s="14">
        <f t="shared" si="15"/>
        <v>66066710</v>
      </c>
      <c r="G53" s="14">
        <f t="shared" si="15"/>
        <v>61918518.400000006</v>
      </c>
      <c r="H53" s="15">
        <f t="shared" si="15"/>
        <v>53725496.13432011</v>
      </c>
      <c r="K53" s="2"/>
      <c r="L53" s="2"/>
      <c r="M53" s="2"/>
      <c r="N53" s="2"/>
      <c r="O53" s="2"/>
      <c r="P53" s="2"/>
      <c r="Q53" s="2"/>
      <c r="R53" s="2"/>
    </row>
    <row r="54" spans="1:18" ht="12.75">
      <c r="A54" s="18"/>
      <c r="B54" s="8"/>
      <c r="C54" s="8"/>
      <c r="D54" s="8"/>
      <c r="E54" s="8"/>
      <c r="F54" s="8"/>
      <c r="G54" s="8"/>
      <c r="H54" s="8"/>
      <c r="K54" s="5" t="s">
        <v>2</v>
      </c>
      <c r="L54" s="4">
        <v>2006</v>
      </c>
      <c r="M54" s="4">
        <v>2005</v>
      </c>
      <c r="N54" s="4">
        <v>2004</v>
      </c>
      <c r="O54" s="4">
        <v>2003</v>
      </c>
      <c r="P54" s="4">
        <v>2002</v>
      </c>
      <c r="Q54" s="4">
        <v>2001</v>
      </c>
      <c r="R54" s="6">
        <v>2000</v>
      </c>
    </row>
    <row r="55" spans="1:20" ht="12.75">
      <c r="A55" s="76" t="s">
        <v>13</v>
      </c>
      <c r="B55" s="76"/>
      <c r="C55" s="76"/>
      <c r="D55" s="76"/>
      <c r="E55" s="76"/>
      <c r="K55" s="7" t="s">
        <v>1</v>
      </c>
      <c r="L55" s="8">
        <f>+B40/B4</f>
        <v>33114.72727272727</v>
      </c>
      <c r="M55" s="8">
        <f aca="true" t="shared" si="16" ref="M55:M66">+C40/C4</f>
        <v>32391.50724637681</v>
      </c>
      <c r="N55" s="8">
        <f aca="true" t="shared" si="17" ref="N55:N66">+D40/D4</f>
        <v>42405.61403508772</v>
      </c>
      <c r="O55" s="8">
        <f aca="true" t="shared" si="18" ref="O55:O66">+E40/E4</f>
        <v>50552.95698924731</v>
      </c>
      <c r="P55" s="8">
        <f aca="true" t="shared" si="19" ref="P55:P66">+F40/F4</f>
        <v>22442.981818181815</v>
      </c>
      <c r="Q55" s="8">
        <f aca="true" t="shared" si="20" ref="Q55:Q66">+G40/G4</f>
        <v>28271.588888888888</v>
      </c>
      <c r="R55" s="9">
        <f aca="true" t="shared" si="21" ref="R55:R66">+H40/H4</f>
        <v>30667.296744083556</v>
      </c>
      <c r="T55" s="24"/>
    </row>
    <row r="56" spans="1:20" ht="13.5" thickBot="1">
      <c r="A56" s="2"/>
      <c r="B56" s="2"/>
      <c r="C56" s="2"/>
      <c r="D56" s="2"/>
      <c r="E56" s="2"/>
      <c r="F56" s="2"/>
      <c r="G56" s="2"/>
      <c r="H56" s="2"/>
      <c r="K56" s="7">
        <v>11</v>
      </c>
      <c r="L56" s="8">
        <f aca="true" t="shared" si="22" ref="L56:L66">+B41/B5</f>
        <v>16302.391304347828</v>
      </c>
      <c r="M56" s="8">
        <f t="shared" si="16"/>
        <v>28620.13333333333</v>
      </c>
      <c r="N56" s="8">
        <f t="shared" si="17"/>
        <v>45333.470588235294</v>
      </c>
      <c r="O56" s="8">
        <f t="shared" si="18"/>
        <v>49661.42105263158</v>
      </c>
      <c r="P56" s="8">
        <f t="shared" si="19"/>
        <v>44209.06</v>
      </c>
      <c r="Q56" s="8">
        <f t="shared" si="20"/>
        <v>30311.09090909091</v>
      </c>
      <c r="R56" s="9">
        <f t="shared" si="21"/>
        <v>53430.78405512882</v>
      </c>
      <c r="T56" s="24"/>
    </row>
    <row r="57" spans="1:20" ht="12.75">
      <c r="A57" s="5" t="s">
        <v>2</v>
      </c>
      <c r="B57" s="4">
        <v>2006</v>
      </c>
      <c r="C57" s="4">
        <v>2005</v>
      </c>
      <c r="D57" s="4">
        <v>2004</v>
      </c>
      <c r="E57" s="4">
        <v>2003</v>
      </c>
      <c r="F57" s="4">
        <v>2002</v>
      </c>
      <c r="G57" s="4">
        <v>2001</v>
      </c>
      <c r="H57" s="6">
        <v>2000</v>
      </c>
      <c r="K57" s="7">
        <v>10</v>
      </c>
      <c r="L57" s="8">
        <f t="shared" si="22"/>
        <v>27073.64814814815</v>
      </c>
      <c r="M57" s="8">
        <f t="shared" si="16"/>
        <v>15593.047619047618</v>
      </c>
      <c r="N57" s="8">
        <f t="shared" si="17"/>
        <v>25467.045454545452</v>
      </c>
      <c r="O57" s="8">
        <f t="shared" si="18"/>
        <v>58940.114285714284</v>
      </c>
      <c r="P57" s="8">
        <f t="shared" si="19"/>
        <v>22418.409836065573</v>
      </c>
      <c r="Q57" s="8">
        <f t="shared" si="20"/>
        <v>48388.164179104475</v>
      </c>
      <c r="R57" s="9">
        <f t="shared" si="21"/>
        <v>33608.56972742564</v>
      </c>
      <c r="T57" s="24"/>
    </row>
    <row r="58" spans="1:20" ht="12.75">
      <c r="A58" s="7" t="s">
        <v>1</v>
      </c>
      <c r="B58" s="8">
        <v>1412616.668</v>
      </c>
      <c r="C58" s="8">
        <v>1430408.96</v>
      </c>
      <c r="D58" s="8">
        <v>1338914.392</v>
      </c>
      <c r="E58" s="8">
        <v>1210500.432</v>
      </c>
      <c r="F58" s="8">
        <v>515086.31600000005</v>
      </c>
      <c r="G58" s="8">
        <v>814221.76</v>
      </c>
      <c r="H58" s="9">
        <v>647693.3072350448</v>
      </c>
      <c r="K58" s="7">
        <v>9</v>
      </c>
      <c r="L58" s="8">
        <f t="shared" si="22"/>
        <v>28085.61111111111</v>
      </c>
      <c r="M58" s="8">
        <f t="shared" si="16"/>
        <v>20176.19191919192</v>
      </c>
      <c r="N58" s="8">
        <f t="shared" si="17"/>
        <v>27817.920000000002</v>
      </c>
      <c r="O58" s="8">
        <f t="shared" si="18"/>
        <v>56517.794871794875</v>
      </c>
      <c r="P58" s="8">
        <f t="shared" si="19"/>
        <v>14993.641025641025</v>
      </c>
      <c r="Q58" s="8">
        <f t="shared" si="20"/>
        <v>31238.157894736843</v>
      </c>
      <c r="R58" s="9">
        <f t="shared" si="21"/>
        <v>45950.56635954696</v>
      </c>
      <c r="T58" s="24"/>
    </row>
    <row r="59" spans="1:20" ht="12.75">
      <c r="A59" s="7">
        <v>11</v>
      </c>
      <c r="B59" s="8">
        <v>119985.6</v>
      </c>
      <c r="C59" s="8">
        <v>274753.28</v>
      </c>
      <c r="D59" s="8">
        <v>285766.184</v>
      </c>
      <c r="E59" s="8">
        <v>603882.88</v>
      </c>
      <c r="F59" s="8">
        <v>707344.96</v>
      </c>
      <c r="G59" s="8">
        <v>320085.12</v>
      </c>
      <c r="H59" s="9">
        <v>564229.0796221603</v>
      </c>
      <c r="K59" s="7">
        <v>8</v>
      </c>
      <c r="L59" s="8">
        <f t="shared" si="22"/>
        <v>40818.04054054054</v>
      </c>
      <c r="M59" s="8">
        <f t="shared" si="16"/>
        <v>25289.006944444445</v>
      </c>
      <c r="N59" s="8">
        <f t="shared" si="17"/>
        <v>43759.328125</v>
      </c>
      <c r="O59" s="8">
        <f t="shared" si="18"/>
        <v>34425.45614035088</v>
      </c>
      <c r="P59" s="8">
        <f t="shared" si="19"/>
        <v>25211.74468085106</v>
      </c>
      <c r="Q59" s="8">
        <f t="shared" si="20"/>
        <v>21633.26595744681</v>
      </c>
      <c r="R59" s="9">
        <f t="shared" si="21"/>
        <v>43476.494345993626</v>
      </c>
      <c r="T59" s="24"/>
    </row>
    <row r="60" spans="1:20" ht="12.75">
      <c r="A60" s="7">
        <v>10</v>
      </c>
      <c r="B60" s="8">
        <v>237800.64</v>
      </c>
      <c r="C60" s="8">
        <v>209570.56</v>
      </c>
      <c r="D60" s="8">
        <v>179288</v>
      </c>
      <c r="E60" s="8">
        <v>283410.836</v>
      </c>
      <c r="F60" s="8">
        <v>437607.36</v>
      </c>
      <c r="G60" s="8">
        <v>1037442.24</v>
      </c>
      <c r="H60" s="9">
        <v>526982.3733260342</v>
      </c>
      <c r="K60" s="7">
        <v>7</v>
      </c>
      <c r="L60" s="8">
        <f t="shared" si="22"/>
        <v>25267.054838709675</v>
      </c>
      <c r="M60" s="8">
        <f t="shared" si="16"/>
        <v>20093.488888888885</v>
      </c>
      <c r="N60" s="8">
        <f t="shared" si="17"/>
        <v>41577.80434782609</v>
      </c>
      <c r="O60" s="8">
        <f t="shared" si="18"/>
        <v>24814.19101123595</v>
      </c>
      <c r="P60" s="8">
        <f t="shared" si="19"/>
        <v>18300.560283687944</v>
      </c>
      <c r="Q60" s="8">
        <f t="shared" si="20"/>
        <v>21027.111111111113</v>
      </c>
      <c r="R60" s="9">
        <f t="shared" si="21"/>
        <v>36648.75913852038</v>
      </c>
      <c r="T60" s="24"/>
    </row>
    <row r="61" spans="1:20" ht="12.75">
      <c r="A61" s="7">
        <v>9</v>
      </c>
      <c r="B61" s="8">
        <v>501987.76</v>
      </c>
      <c r="C61" s="8">
        <v>206597.82400000002</v>
      </c>
      <c r="D61" s="8">
        <v>222543.36</v>
      </c>
      <c r="E61" s="8">
        <v>482980.184</v>
      </c>
      <c r="F61" s="8">
        <v>374241.28</v>
      </c>
      <c r="G61" s="8">
        <v>759712</v>
      </c>
      <c r="H61" s="9">
        <v>941067.5990435219</v>
      </c>
      <c r="K61" s="7">
        <v>6</v>
      </c>
      <c r="L61" s="8">
        <f t="shared" si="22"/>
        <v>19140.85545722714</v>
      </c>
      <c r="M61" s="8">
        <f t="shared" si="16"/>
        <v>13099.15763546798</v>
      </c>
      <c r="N61" s="8">
        <f t="shared" si="17"/>
        <v>26494.046728971964</v>
      </c>
      <c r="O61" s="8">
        <f t="shared" si="18"/>
        <v>39098.01550387597</v>
      </c>
      <c r="P61" s="8">
        <f t="shared" si="19"/>
        <v>12924.92857142857</v>
      </c>
      <c r="Q61" s="8">
        <f t="shared" si="20"/>
        <v>40071.39024390243</v>
      </c>
      <c r="R61" s="9">
        <f t="shared" si="21"/>
        <v>41140.5607568378</v>
      </c>
      <c r="T61" s="24"/>
    </row>
    <row r="62" spans="1:20" ht="12.75">
      <c r="A62" s="7">
        <v>8</v>
      </c>
      <c r="B62" s="8">
        <v>579208.324</v>
      </c>
      <c r="C62" s="8">
        <v>557750.3080000001</v>
      </c>
      <c r="D62" s="8">
        <v>604058.128</v>
      </c>
      <c r="E62" s="8">
        <v>627920.32</v>
      </c>
      <c r="F62" s="8">
        <v>475178.22800000006</v>
      </c>
      <c r="G62" s="8">
        <v>650728.64</v>
      </c>
      <c r="H62" s="9">
        <v>1140823.2116388727</v>
      </c>
      <c r="K62" s="7">
        <v>5</v>
      </c>
      <c r="L62" s="8">
        <f t="shared" si="22"/>
        <v>15689.494195688227</v>
      </c>
      <c r="M62" s="8">
        <f t="shared" si="16"/>
        <v>12644.593862815886</v>
      </c>
      <c r="N62" s="8">
        <f t="shared" si="17"/>
        <v>16701.851282051284</v>
      </c>
      <c r="O62" s="8">
        <f t="shared" si="18"/>
        <v>22555.127795527154</v>
      </c>
      <c r="P62" s="8">
        <f t="shared" si="19"/>
        <v>12374.170692431562</v>
      </c>
      <c r="Q62" s="8">
        <f t="shared" si="20"/>
        <v>22477.80888888889</v>
      </c>
      <c r="R62" s="9">
        <f t="shared" si="21"/>
        <v>26581.616974905362</v>
      </c>
      <c r="T62" s="24"/>
    </row>
    <row r="63" spans="1:20" ht="12.75">
      <c r="A63" s="7">
        <v>7</v>
      </c>
      <c r="B63" s="8">
        <v>2000705.3920000002</v>
      </c>
      <c r="C63" s="8">
        <v>1134778.544</v>
      </c>
      <c r="D63" s="8">
        <v>980802.5920000001</v>
      </c>
      <c r="E63" s="8">
        <v>473714.364</v>
      </c>
      <c r="F63" s="8">
        <v>825721.28</v>
      </c>
      <c r="G63" s="8">
        <v>787255.04</v>
      </c>
      <c r="H63" s="9">
        <v>985118.6456434279</v>
      </c>
      <c r="K63" s="7">
        <v>4</v>
      </c>
      <c r="L63" s="8">
        <f t="shared" si="22"/>
        <v>10478.469606164384</v>
      </c>
      <c r="M63" s="8">
        <f t="shared" si="16"/>
        <v>7697.8086229652445</v>
      </c>
      <c r="N63" s="8">
        <f t="shared" si="17"/>
        <v>7004.993920972644</v>
      </c>
      <c r="O63" s="8">
        <f t="shared" si="18"/>
        <v>14062.989743589744</v>
      </c>
      <c r="P63" s="8">
        <f t="shared" si="19"/>
        <v>7138.807527801539</v>
      </c>
      <c r="Q63" s="8">
        <f t="shared" si="20"/>
        <v>15505.570469798657</v>
      </c>
      <c r="R63" s="9">
        <f t="shared" si="21"/>
        <v>14688.721679222326</v>
      </c>
      <c r="T63" s="24"/>
    </row>
    <row r="64" spans="1:20" ht="12.75">
      <c r="A64" s="7">
        <v>6</v>
      </c>
      <c r="B64" s="8">
        <v>3041247.072</v>
      </c>
      <c r="C64" s="8">
        <v>2222555.5880000005</v>
      </c>
      <c r="D64" s="8">
        <v>1814312.32</v>
      </c>
      <c r="E64" s="8">
        <v>1101453.3320000002</v>
      </c>
      <c r="F64" s="8">
        <v>746762.1680000001</v>
      </c>
      <c r="G64" s="8">
        <v>1577209.92</v>
      </c>
      <c r="H64" s="9">
        <v>1803602.1835797695</v>
      </c>
      <c r="K64" s="7">
        <v>3</v>
      </c>
      <c r="L64" s="8">
        <f t="shared" si="22"/>
        <v>11483.138651233015</v>
      </c>
      <c r="M64" s="8">
        <f t="shared" si="16"/>
        <v>7130.305528036458</v>
      </c>
      <c r="N64" s="8">
        <f t="shared" si="17"/>
        <v>6008.419369894983</v>
      </c>
      <c r="O64" s="8">
        <f t="shared" si="18"/>
        <v>10082.401806942464</v>
      </c>
      <c r="P64" s="8">
        <f t="shared" si="19"/>
        <v>5237.645068097399</v>
      </c>
      <c r="Q64" s="8">
        <f t="shared" si="20"/>
        <v>10523.382352941177</v>
      </c>
      <c r="R64" s="9">
        <f t="shared" si="21"/>
        <v>16227.608600089405</v>
      </c>
      <c r="T64" s="24"/>
    </row>
    <row r="65" spans="1:20" ht="12.75">
      <c r="A65" s="7">
        <v>5</v>
      </c>
      <c r="B65" s="8">
        <v>5010706.516</v>
      </c>
      <c r="C65" s="8">
        <v>3495858.676</v>
      </c>
      <c r="D65" s="8">
        <v>2430314.4</v>
      </c>
      <c r="E65" s="8">
        <v>1547045.568</v>
      </c>
      <c r="F65" s="8">
        <v>1656471.2</v>
      </c>
      <c r="G65" s="8">
        <v>1618402.24</v>
      </c>
      <c r="H65" s="9">
        <v>1633174.5469381856</v>
      </c>
      <c r="K65" s="7">
        <v>2</v>
      </c>
      <c r="L65" s="8">
        <f t="shared" si="22"/>
        <v>8825.210332977842</v>
      </c>
      <c r="M65" s="8">
        <f t="shared" si="16"/>
        <v>7220.033876221499</v>
      </c>
      <c r="N65" s="8">
        <f t="shared" si="17"/>
        <v>6531.70797011208</v>
      </c>
      <c r="O65" s="8">
        <f t="shared" si="18"/>
        <v>7327.373400029424</v>
      </c>
      <c r="P65" s="8">
        <f t="shared" si="19"/>
        <v>5370.951628352491</v>
      </c>
      <c r="Q65" s="8">
        <f t="shared" si="20"/>
        <v>6674.536989247312</v>
      </c>
      <c r="R65" s="9">
        <f t="shared" si="21"/>
        <v>8144.339381769277</v>
      </c>
      <c r="T65" s="24"/>
    </row>
    <row r="66" spans="1:20" ht="12.75">
      <c r="A66" s="7">
        <v>4</v>
      </c>
      <c r="B66" s="8">
        <v>6798514.508</v>
      </c>
      <c r="C66" s="8">
        <v>5095964.5</v>
      </c>
      <c r="D66" s="8">
        <v>3687428.8</v>
      </c>
      <c r="E66" s="8">
        <v>2345041.404</v>
      </c>
      <c r="F66" s="8">
        <v>1748961.14</v>
      </c>
      <c r="G66" s="8">
        <v>2217916.8</v>
      </c>
      <c r="H66" s="9">
        <v>1419518.0630800456</v>
      </c>
      <c r="K66" s="7">
        <v>1</v>
      </c>
      <c r="L66" s="8">
        <f t="shared" si="22"/>
        <v>5424.815159522026</v>
      </c>
      <c r="M66" s="8">
        <f t="shared" si="16"/>
        <v>5091.977046756607</v>
      </c>
      <c r="N66" s="8">
        <f t="shared" si="17"/>
        <v>5107.283481496796</v>
      </c>
      <c r="O66" s="8">
        <f t="shared" si="18"/>
        <v>4589.382119182875</v>
      </c>
      <c r="P66" s="8">
        <f t="shared" si="19"/>
        <v>4002.0142602495544</v>
      </c>
      <c r="Q66" s="8">
        <f t="shared" si="20"/>
        <v>4063.527328598056</v>
      </c>
      <c r="R66" s="9">
        <f t="shared" si="21"/>
        <v>3627.1157548414153</v>
      </c>
      <c r="T66" s="24"/>
    </row>
    <row r="67" spans="1:18" ht="12.75">
      <c r="A67" s="7">
        <v>3</v>
      </c>
      <c r="B67" s="8">
        <v>10503167.864</v>
      </c>
      <c r="C67" s="8">
        <v>10161516.968000002</v>
      </c>
      <c r="D67" s="8">
        <v>6950791.976000001</v>
      </c>
      <c r="E67" s="8">
        <v>5699979.632</v>
      </c>
      <c r="F67" s="8">
        <v>3689057.608000001</v>
      </c>
      <c r="G67" s="8">
        <v>4007304</v>
      </c>
      <c r="H67" s="9">
        <v>3930975.9072856577</v>
      </c>
      <c r="K67" s="10"/>
      <c r="L67" s="3"/>
      <c r="M67" s="3"/>
      <c r="N67" s="3"/>
      <c r="O67" s="3"/>
      <c r="P67" s="3"/>
      <c r="Q67" s="3"/>
      <c r="R67" s="11"/>
    </row>
    <row r="68" spans="1:18" ht="13.5" thickBot="1">
      <c r="A68" s="7">
        <v>2</v>
      </c>
      <c r="B68" s="8">
        <v>20336492.400000002</v>
      </c>
      <c r="C68" s="8">
        <v>19019697.544</v>
      </c>
      <c r="D68" s="8">
        <v>17025840.200000003</v>
      </c>
      <c r="E68" s="8">
        <v>14614999.704000004</v>
      </c>
      <c r="F68" s="8">
        <v>10289326.416000001</v>
      </c>
      <c r="G68" s="8">
        <v>9931711.040000001</v>
      </c>
      <c r="H68" s="9">
        <v>7073195.866278981</v>
      </c>
      <c r="K68" s="12" t="s">
        <v>3</v>
      </c>
      <c r="L68" s="14">
        <f>+B53/B17</f>
        <v>7907.917013223683</v>
      </c>
      <c r="M68" s="14">
        <f>+C53/C17</f>
        <v>6448.216425855514</v>
      </c>
      <c r="N68" s="14">
        <f>+D53/D17</f>
        <v>6196.079460159899</v>
      </c>
      <c r="O68" s="14">
        <f>+E53/E17</f>
        <v>6236.754901225239</v>
      </c>
      <c r="P68" s="14">
        <f>+F53/F17</f>
        <v>4985.7152559768165</v>
      </c>
      <c r="Q68" s="14">
        <f>+G53/G17</f>
        <v>5741.063531506138</v>
      </c>
      <c r="R68" s="15">
        <f>+H53/H17</f>
        <v>5666.051058249326</v>
      </c>
    </row>
    <row r="69" spans="1:8" ht="12.75">
      <c r="A69" s="7">
        <v>1</v>
      </c>
      <c r="B69" s="8">
        <v>40428146.5</v>
      </c>
      <c r="C69" s="8">
        <v>40735705.632</v>
      </c>
      <c r="D69" s="8">
        <v>37206403.73200001</v>
      </c>
      <c r="E69" s="8">
        <v>37044834.8912</v>
      </c>
      <c r="F69" s="8">
        <v>27611604.704000004</v>
      </c>
      <c r="G69" s="8">
        <v>25812825.92</v>
      </c>
      <c r="H69" s="9">
        <v>22314016.12378439</v>
      </c>
    </row>
    <row r="70" spans="1:8" ht="12.75">
      <c r="A70" s="10"/>
      <c r="B70" s="3"/>
      <c r="C70" s="3"/>
      <c r="D70" s="3"/>
      <c r="E70" s="3"/>
      <c r="F70" s="3"/>
      <c r="G70" s="3"/>
      <c r="H70" s="11"/>
    </row>
    <row r="71" spans="1:12" ht="13.5" thickBot="1">
      <c r="A71" s="12" t="s">
        <v>3</v>
      </c>
      <c r="B71" s="14">
        <f>SUM(B58:B69)</f>
        <v>90970579.244</v>
      </c>
      <c r="C71" s="14">
        <f aca="true" t="shared" si="23" ref="C71:H71">SUM(C58:C69)</f>
        <v>84545158.384</v>
      </c>
      <c r="D71" s="14">
        <f t="shared" si="23"/>
        <v>72726464.084</v>
      </c>
      <c r="E71" s="14">
        <f t="shared" si="23"/>
        <v>66035763.5472</v>
      </c>
      <c r="F71" s="14">
        <f t="shared" si="23"/>
        <v>49077362.660000004</v>
      </c>
      <c r="G71" s="14">
        <f t="shared" si="23"/>
        <v>49534814.720000006</v>
      </c>
      <c r="H71" s="15">
        <f t="shared" si="23"/>
        <v>42980396.907456085</v>
      </c>
      <c r="K71" s="76" t="s">
        <v>30</v>
      </c>
      <c r="L71" s="76"/>
    </row>
    <row r="72" ht="13.5" thickBot="1">
      <c r="K72" s="25"/>
    </row>
    <row r="73" spans="11:18" ht="12.75">
      <c r="K73" s="5" t="s">
        <v>2</v>
      </c>
      <c r="L73" s="4">
        <v>2006</v>
      </c>
      <c r="M73" s="4">
        <v>2005</v>
      </c>
      <c r="N73" s="4">
        <v>2004</v>
      </c>
      <c r="O73" s="4">
        <v>2003</v>
      </c>
      <c r="P73" s="4">
        <v>2002</v>
      </c>
      <c r="Q73" s="4">
        <v>2001</v>
      </c>
      <c r="R73" s="6">
        <v>2000</v>
      </c>
    </row>
    <row r="74" spans="11:18" ht="12.75">
      <c r="K74" s="7" t="s">
        <v>19</v>
      </c>
      <c r="L74" s="26">
        <v>1</v>
      </c>
      <c r="M74" s="26">
        <v>1.05</v>
      </c>
      <c r="N74" s="26">
        <v>1.05</v>
      </c>
      <c r="O74" s="26">
        <v>1.042</v>
      </c>
      <c r="P74" s="26">
        <v>1.077</v>
      </c>
      <c r="Q74" s="26">
        <v>1.063</v>
      </c>
      <c r="R74" s="27">
        <v>1.069</v>
      </c>
    </row>
    <row r="75" spans="11:18" ht="13.5" thickBot="1">
      <c r="K75" s="28" t="s">
        <v>29</v>
      </c>
      <c r="L75" s="29">
        <f>+PRODUCT($L$74:L74)</f>
        <v>1</v>
      </c>
      <c r="M75" s="29">
        <f>+PRODUCT($L$74:M74)</f>
        <v>1.05</v>
      </c>
      <c r="N75" s="29">
        <f>+PRODUCT($L$74:N74)</f>
        <v>1.1025</v>
      </c>
      <c r="O75" s="29">
        <f>+PRODUCT($L$74:O74)</f>
        <v>1.148805</v>
      </c>
      <c r="P75" s="29">
        <f>+PRODUCT($L$74:P74)</f>
        <v>1.237262985</v>
      </c>
      <c r="Q75" s="29">
        <f>+PRODUCT($L$74:Q74)</f>
        <v>1.315210553055</v>
      </c>
      <c r="R75" s="30">
        <f>+PRODUCT($L$74:R74)</f>
        <v>1.4059600812157949</v>
      </c>
    </row>
    <row r="78" spans="11:21" ht="12.75">
      <c r="K78" s="76" t="s">
        <v>45</v>
      </c>
      <c r="L78" s="76"/>
      <c r="M78" s="76"/>
      <c r="N78" s="76"/>
      <c r="O78" s="76"/>
      <c r="T78" s="1" t="s">
        <v>17</v>
      </c>
      <c r="U78" s="1">
        <v>3</v>
      </c>
    </row>
    <row r="79" spans="11:18" ht="13.5" thickBot="1">
      <c r="K79" s="2"/>
      <c r="L79" s="2"/>
      <c r="M79" s="2"/>
      <c r="N79" s="2"/>
      <c r="O79" s="2"/>
      <c r="P79" s="2"/>
      <c r="Q79" s="2"/>
      <c r="R79" s="2"/>
    </row>
    <row r="80" spans="11:20" ht="12.75">
      <c r="K80" s="5" t="s">
        <v>2</v>
      </c>
      <c r="L80" s="4">
        <v>2006</v>
      </c>
      <c r="M80" s="4">
        <v>2005</v>
      </c>
      <c r="N80" s="4">
        <v>2004</v>
      </c>
      <c r="O80" s="4">
        <v>2003</v>
      </c>
      <c r="P80" s="4">
        <v>2002</v>
      </c>
      <c r="Q80" s="4">
        <v>2001</v>
      </c>
      <c r="R80" s="6">
        <v>2000</v>
      </c>
      <c r="T80" s="1" t="s">
        <v>16</v>
      </c>
    </row>
    <row r="81" spans="11:20" ht="12.75">
      <c r="K81" s="7" t="s">
        <v>1</v>
      </c>
      <c r="L81" s="8">
        <f>+L55*L$75</f>
        <v>33114.72727272727</v>
      </c>
      <c r="M81" s="8">
        <f>+M55*M$75</f>
        <v>34011.08260869565</v>
      </c>
      <c r="N81" s="8">
        <f>+N55*N$75</f>
        <v>46752.18947368421</v>
      </c>
      <c r="O81" s="8">
        <f>+O55*O$75</f>
        <v>58075.489754032256</v>
      </c>
      <c r="P81" s="8">
        <f>+P55*P$75</f>
        <v>27767.870676664363</v>
      </c>
      <c r="Q81" s="8">
        <f>+Q55*Q$75</f>
        <v>37183.092058299146</v>
      </c>
      <c r="R81" s="9">
        <f>+R55*R$75</f>
        <v>43116.9950209806</v>
      </c>
      <c r="T81" s="24">
        <f>+AVERAGE(L81:N81)</f>
        <v>37959.333118369046</v>
      </c>
    </row>
    <row r="82" spans="11:20" ht="12.75">
      <c r="K82" s="7">
        <v>11</v>
      </c>
      <c r="L82" s="8">
        <f>+L56*L$75</f>
        <v>16302.391304347828</v>
      </c>
      <c r="M82" s="8">
        <f>+M56*M$75</f>
        <v>30051.14</v>
      </c>
      <c r="N82" s="8">
        <f>+N56*N$75</f>
        <v>49980.15132352941</v>
      </c>
      <c r="O82" s="8">
        <f>+O56*O$75</f>
        <v>57051.288812368424</v>
      </c>
      <c r="P82" s="8">
        <f>+P56*P$75</f>
        <v>54698.2335396441</v>
      </c>
      <c r="Q82" s="8">
        <f>+Q56*Q$75</f>
        <v>39865.46663824584</v>
      </c>
      <c r="R82" s="9">
        <f>+R56*R$75</f>
        <v>75121.54948957251</v>
      </c>
      <c r="T82" s="24">
        <f aca="true" t="shared" si="24" ref="T82:T92">+AVERAGE(L82:N82)</f>
        <v>32111.227542625744</v>
      </c>
    </row>
    <row r="83" spans="11:20" ht="12.75">
      <c r="K83" s="7">
        <v>10</v>
      </c>
      <c r="L83" s="8">
        <f>+L57*L$75</f>
        <v>27073.64814814815</v>
      </c>
      <c r="M83" s="8">
        <f>+M57*M$75</f>
        <v>16372.7</v>
      </c>
      <c r="N83" s="8">
        <f>+N57*N$75</f>
        <v>28077.41761363636</v>
      </c>
      <c r="O83" s="8">
        <f>+O57*O$75</f>
        <v>67710.697992</v>
      </c>
      <c r="P83" s="8">
        <f>+P57*P$75</f>
        <v>27737.468672723855</v>
      </c>
      <c r="Q83" s="8">
        <f>+Q57*Q$75</f>
        <v>63640.624171316136</v>
      </c>
      <c r="R83" s="9">
        <f>+R57*R$75</f>
        <v>47252.307423518054</v>
      </c>
      <c r="T83" s="24">
        <f t="shared" si="24"/>
        <v>23841.25525392817</v>
      </c>
    </row>
    <row r="84" spans="11:20" ht="12.75">
      <c r="K84" s="7">
        <v>9</v>
      </c>
      <c r="L84" s="8">
        <f>+L58*L$75</f>
        <v>28085.61111111111</v>
      </c>
      <c r="M84" s="8">
        <f>+M58*M$75</f>
        <v>21185.001515151514</v>
      </c>
      <c r="N84" s="8">
        <f>+N58*N$75</f>
        <v>30669.256800000003</v>
      </c>
      <c r="O84" s="8">
        <f>+O58*O$75</f>
        <v>64927.925337692315</v>
      </c>
      <c r="P84" s="8">
        <f>+P58*P$75</f>
        <v>18551.077051403077</v>
      </c>
      <c r="Q84" s="8">
        <f>+Q58*Q$75</f>
        <v>41084.75492115626</v>
      </c>
      <c r="R84" s="9">
        <f>+R58*R$75</f>
        <v>64604.66201078041</v>
      </c>
      <c r="T84" s="24">
        <f t="shared" si="24"/>
        <v>26646.62314208754</v>
      </c>
    </row>
    <row r="85" spans="11:20" ht="12.75">
      <c r="K85" s="7">
        <v>8</v>
      </c>
      <c r="L85" s="8">
        <f>+L59*L$75</f>
        <v>40818.04054054054</v>
      </c>
      <c r="M85" s="8">
        <f>+M59*M$75</f>
        <v>26553.45729166667</v>
      </c>
      <c r="N85" s="8">
        <f>+N59*N$75</f>
        <v>48244.6592578125</v>
      </c>
      <c r="O85" s="8">
        <f>+O59*O$75</f>
        <v>39548.136141315794</v>
      </c>
      <c r="P85" s="8">
        <f>+P59*P$75</f>
        <v>31193.55848088766</v>
      </c>
      <c r="Q85" s="8">
        <f>+Q59*Q$75</f>
        <v>28452.299684279522</v>
      </c>
      <c r="R85" s="9">
        <f>+R59*R$75</f>
        <v>61126.21552167124</v>
      </c>
      <c r="T85" s="24">
        <f t="shared" si="24"/>
        <v>38538.71903000657</v>
      </c>
    </row>
    <row r="86" spans="11:20" ht="12.75">
      <c r="K86" s="7">
        <v>7</v>
      </c>
      <c r="L86" s="8">
        <f>+L60*L$75</f>
        <v>25267.054838709675</v>
      </c>
      <c r="M86" s="8">
        <f>+M60*M$75</f>
        <v>21098.16333333333</v>
      </c>
      <c r="N86" s="8">
        <f>+N60*N$75</f>
        <v>45839.52929347826</v>
      </c>
      <c r="O86" s="8">
        <f>+O60*O$75</f>
        <v>28506.66670466292</v>
      </c>
      <c r="P86" s="8">
        <f>+P60*P$75</f>
        <v>22642.605843768193</v>
      </c>
      <c r="Q86" s="8">
        <f>+Q60*Q$75</f>
        <v>27655.078433593382</v>
      </c>
      <c r="R86" s="9">
        <f>+R60*R$75</f>
        <v>51526.69237485222</v>
      </c>
      <c r="T86" s="24">
        <f t="shared" si="24"/>
        <v>30734.915821840423</v>
      </c>
    </row>
    <row r="87" spans="11:20" ht="12.75">
      <c r="K87" s="7">
        <v>6</v>
      </c>
      <c r="L87" s="8">
        <f>+L61*L$75</f>
        <v>19140.85545722714</v>
      </c>
      <c r="M87" s="8">
        <f>+M61*M$75</f>
        <v>13754.11551724138</v>
      </c>
      <c r="N87" s="8">
        <f>+N61*N$75</f>
        <v>29209.68651869159</v>
      </c>
      <c r="O87" s="8">
        <f>+O61*O$75</f>
        <v>44915.99570093024</v>
      </c>
      <c r="P87" s="8">
        <f>+P61*P$75</f>
        <v>15991.5357051975</v>
      </c>
      <c r="Q87" s="8">
        <f>+Q61*Q$75</f>
        <v>52702.31532436565</v>
      </c>
      <c r="R87" s="9">
        <f>+R61*R$75</f>
        <v>57841.98614294702</v>
      </c>
      <c r="T87" s="24">
        <f t="shared" si="24"/>
        <v>20701.552497720037</v>
      </c>
    </row>
    <row r="88" spans="11:20" ht="12.75">
      <c r="K88" s="7">
        <v>5</v>
      </c>
      <c r="L88" s="8">
        <f>+L62*L$75</f>
        <v>15689.494195688227</v>
      </c>
      <c r="M88" s="8">
        <f>+M62*M$75</f>
        <v>13276.82355595668</v>
      </c>
      <c r="N88" s="8">
        <f>+N62*N$75</f>
        <v>18413.791038461542</v>
      </c>
      <c r="O88" s="8">
        <f>+O62*O$75</f>
        <v>25911.443587140573</v>
      </c>
      <c r="P88" s="8">
        <f>+P62*P$75</f>
        <v>15310.103367817394</v>
      </c>
      <c r="Q88" s="8">
        <f>+Q62*Q$75</f>
        <v>29563.05146022015</v>
      </c>
      <c r="R88" s="9">
        <f>+R62*R$75</f>
        <v>37372.69236088509</v>
      </c>
      <c r="T88" s="24">
        <f t="shared" si="24"/>
        <v>15793.369596702149</v>
      </c>
    </row>
    <row r="89" spans="11:20" ht="12.75">
      <c r="K89" s="7">
        <v>4</v>
      </c>
      <c r="L89" s="8">
        <f>+L63*L$75</f>
        <v>10478.469606164384</v>
      </c>
      <c r="M89" s="8">
        <f>+M63*M$75</f>
        <v>8082.699054113507</v>
      </c>
      <c r="N89" s="8">
        <f>+N63*N$75</f>
        <v>7723.005797872341</v>
      </c>
      <c r="O89" s="8">
        <f>+O63*O$75</f>
        <v>16155.632932384617</v>
      </c>
      <c r="P89" s="8">
        <f>+P63*P$75</f>
        <v>8832.582311188204</v>
      </c>
      <c r="Q89" s="8">
        <f>+Q63*Q$75</f>
        <v>20393.089913017167</v>
      </c>
      <c r="R89" s="9">
        <f>+R63*R$75</f>
        <v>20651.75632507563</v>
      </c>
      <c r="T89" s="24">
        <f t="shared" si="24"/>
        <v>8761.391486050079</v>
      </c>
    </row>
    <row r="90" spans="11:20" ht="12.75">
      <c r="K90" s="7">
        <v>3</v>
      </c>
      <c r="L90" s="8">
        <f>+L64*L$75</f>
        <v>11483.138651233015</v>
      </c>
      <c r="M90" s="8">
        <f>+M64*M$75</f>
        <v>7486.820804438281</v>
      </c>
      <c r="N90" s="8">
        <f>+N64*N$75</f>
        <v>6624.282355309219</v>
      </c>
      <c r="O90" s="8">
        <f>+O64*O$75</f>
        <v>11582.713607824538</v>
      </c>
      <c r="P90" s="8">
        <f>+P64*P$75</f>
        <v>6480.344371324717</v>
      </c>
      <c r="Q90" s="8">
        <f>+Q64*Q$75</f>
        <v>13840.463524420993</v>
      </c>
      <c r="R90" s="9">
        <f>+R64*R$75</f>
        <v>22815.36990531983</v>
      </c>
      <c r="T90" s="24">
        <f t="shared" si="24"/>
        <v>8531.413936993506</v>
      </c>
    </row>
    <row r="91" spans="11:20" ht="12.75">
      <c r="K91" s="7">
        <v>2</v>
      </c>
      <c r="L91" s="8">
        <f aca="true" t="shared" si="25" ref="L91:R92">+L65*L$75</f>
        <v>8825.210332977842</v>
      </c>
      <c r="M91" s="8">
        <f t="shared" si="25"/>
        <v>7581.0355700325745</v>
      </c>
      <c r="N91" s="8">
        <f t="shared" si="25"/>
        <v>7201.208037048568</v>
      </c>
      <c r="O91" s="8">
        <f t="shared" si="25"/>
        <v>8417.723198820804</v>
      </c>
      <c r="P91" s="8">
        <f t="shared" si="25"/>
        <v>6645.279643986014</v>
      </c>
      <c r="Q91" s="8">
        <f t="shared" si="25"/>
        <v>8778.421485014012</v>
      </c>
      <c r="R91" s="9">
        <f t="shared" si="25"/>
        <v>11450.616058641328</v>
      </c>
      <c r="T91" s="24">
        <f t="shared" si="24"/>
        <v>7869.151313352994</v>
      </c>
    </row>
    <row r="92" spans="11:20" ht="12.75">
      <c r="K92" s="7">
        <v>1</v>
      </c>
      <c r="L92" s="8">
        <f aca="true" t="shared" si="26" ref="L92:R92">+L66*L$75</f>
        <v>5424.815159522026</v>
      </c>
      <c r="M92" s="8">
        <f t="shared" si="26"/>
        <v>5346.575899094438</v>
      </c>
      <c r="N92" s="8">
        <f t="shared" si="26"/>
        <v>5630.780038350218</v>
      </c>
      <c r="O92" s="8">
        <f t="shared" si="26"/>
        <v>5272.305125427883</v>
      </c>
      <c r="P92" s="8">
        <f t="shared" si="26"/>
        <v>4951.544109648931</v>
      </c>
      <c r="Q92" s="8">
        <f t="shared" si="26"/>
        <v>5344.394025199556</v>
      </c>
      <c r="R92" s="9">
        <f t="shared" si="26"/>
        <v>5099.579961255925</v>
      </c>
      <c r="T92" s="24">
        <f t="shared" si="24"/>
        <v>5467.39036565556</v>
      </c>
    </row>
    <row r="93" spans="11:18" ht="12.75">
      <c r="K93" s="10"/>
      <c r="L93" s="3"/>
      <c r="M93" s="3"/>
      <c r="N93" s="3"/>
      <c r="O93" s="3"/>
      <c r="P93" s="3"/>
      <c r="Q93" s="3"/>
      <c r="R93" s="11"/>
    </row>
    <row r="94" spans="11:18" ht="13.5" thickBot="1">
      <c r="K94" s="12" t="s">
        <v>3</v>
      </c>
      <c r="L94" s="14">
        <f aca="true" t="shared" si="27" ref="L94:R94">+L68*L$75</f>
        <v>7907.917013223683</v>
      </c>
      <c r="M94" s="14">
        <f t="shared" si="27"/>
        <v>6770.62724714829</v>
      </c>
      <c r="N94" s="14">
        <f t="shared" si="27"/>
        <v>6831.177604826289</v>
      </c>
      <c r="O94" s="14">
        <f t="shared" si="27"/>
        <v>7164.815214302062</v>
      </c>
      <c r="P94" s="14">
        <f t="shared" si="27"/>
        <v>6168.640939969916</v>
      </c>
      <c r="Q94" s="14">
        <f t="shared" si="27"/>
        <v>7550.707342396079</v>
      </c>
      <c r="R94" s="15">
        <f t="shared" si="27"/>
        <v>7966.241606029063</v>
      </c>
    </row>
  </sheetData>
  <mergeCells count="11">
    <mergeCell ref="K1:N1"/>
    <mergeCell ref="K27:O27"/>
    <mergeCell ref="A1:C1"/>
    <mergeCell ref="A19:D19"/>
    <mergeCell ref="K20:L20"/>
    <mergeCell ref="K52:N52"/>
    <mergeCell ref="K71:L71"/>
    <mergeCell ref="K78:O78"/>
    <mergeCell ref="A37:D37"/>
    <mergeCell ref="A55:E55"/>
    <mergeCell ref="K45:L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38"/>
  <sheetViews>
    <sheetView workbookViewId="0" topLeftCell="A90">
      <selection activeCell="A100" sqref="A100"/>
    </sheetView>
  </sheetViews>
  <sheetFormatPr defaultColWidth="9.140625" defaultRowHeight="12.75"/>
  <cols>
    <col min="1" max="1" width="10.7109375" style="1" customWidth="1"/>
    <col min="2" max="2" width="10.28125" style="1" customWidth="1"/>
    <col min="3" max="3" width="10.7109375" style="1" customWidth="1"/>
    <col min="4" max="4" width="10.7109375" style="1" bestFit="1" customWidth="1"/>
    <col min="5" max="5" width="11.00390625" style="1" customWidth="1"/>
    <col min="6" max="6" width="12.8515625" style="1" bestFit="1" customWidth="1"/>
    <col min="7" max="7" width="10.7109375" style="1" bestFit="1" customWidth="1"/>
    <col min="8" max="8" width="11.421875" style="1" customWidth="1"/>
    <col min="9" max="9" width="11.140625" style="1" customWidth="1"/>
    <col min="10" max="10" width="11.8515625" style="1" customWidth="1"/>
    <col min="11" max="11" width="11.57421875" style="1" customWidth="1"/>
    <col min="12" max="17" width="9.8515625" style="1" bestFit="1" customWidth="1"/>
    <col min="18" max="18" width="10.7109375" style="1" bestFit="1" customWidth="1"/>
    <col min="19" max="19" width="11.57421875" style="1" bestFit="1" customWidth="1"/>
    <col min="20" max="20" width="15.28125" style="1" bestFit="1" customWidth="1"/>
    <col min="21" max="22" width="9.140625" style="1" customWidth="1"/>
    <col min="23" max="23" width="13.28125" style="1" customWidth="1"/>
    <col min="24" max="24" width="9.140625" style="1" customWidth="1"/>
    <col min="25" max="25" width="10.57421875" style="1" customWidth="1"/>
    <col min="26" max="16384" width="9.140625" style="1" customWidth="1"/>
  </cols>
  <sheetData>
    <row r="2" spans="5:10" ht="13.5" thickBot="1">
      <c r="E2" s="93" t="s">
        <v>40</v>
      </c>
      <c r="F2" s="93"/>
      <c r="G2" s="93"/>
      <c r="H2" s="93"/>
      <c r="I2" s="93"/>
      <c r="J2" s="93"/>
    </row>
    <row r="3" spans="2:18" ht="12.75">
      <c r="B3" s="84" t="s">
        <v>34</v>
      </c>
      <c r="C3" s="84" t="s">
        <v>21</v>
      </c>
      <c r="E3" s="97" t="s">
        <v>24</v>
      </c>
      <c r="F3" s="100" t="s">
        <v>23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94" t="s">
        <v>3</v>
      </c>
    </row>
    <row r="4" spans="2:18" ht="12.75">
      <c r="B4" s="85"/>
      <c r="C4" s="85"/>
      <c r="E4" s="98"/>
      <c r="F4" s="101" t="s">
        <v>22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95"/>
    </row>
    <row r="5" spans="2:18" ht="12.75">
      <c r="B5" s="86"/>
      <c r="C5" s="86"/>
      <c r="E5" s="99"/>
      <c r="F5" s="38">
        <v>2007</v>
      </c>
      <c r="G5" s="37">
        <v>2008</v>
      </c>
      <c r="H5" s="37">
        <v>2009</v>
      </c>
      <c r="I5" s="37">
        <v>2010</v>
      </c>
      <c r="J5" s="37">
        <v>2011</v>
      </c>
      <c r="K5" s="37">
        <v>2012</v>
      </c>
      <c r="L5" s="37">
        <v>2013</v>
      </c>
      <c r="M5" s="37">
        <v>2014</v>
      </c>
      <c r="N5" s="37">
        <v>2015</v>
      </c>
      <c r="O5" s="37">
        <v>2016</v>
      </c>
      <c r="P5" s="37">
        <v>2017</v>
      </c>
      <c r="Q5" s="37">
        <v>2018</v>
      </c>
      <c r="R5" s="96"/>
    </row>
    <row r="6" spans="1:18" s="24" customFormat="1" ht="12.75">
      <c r="A6" s="34" t="s">
        <v>8</v>
      </c>
      <c r="B6" s="31">
        <f>+'Modello cadenza sinistri'!B128</f>
        <v>169.19</v>
      </c>
      <c r="C6" s="35">
        <f>+'Modello cadenza sinistri'!T4</f>
        <v>-0.01479191341324954</v>
      </c>
      <c r="D6" s="1"/>
      <c r="E6" s="40" t="str">
        <f>+A6</f>
        <v>1995 e prec.</v>
      </c>
      <c r="F6" s="46">
        <f>+B6*C6</f>
        <v>-2.5026438303876897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>
        <f>+SUM(F6:Q6)</f>
        <v>-2.5026438303876897</v>
      </c>
    </row>
    <row r="7" spans="1:18" s="24" customFormat="1" ht="12.75">
      <c r="A7" s="34">
        <v>1996</v>
      </c>
      <c r="B7" s="31">
        <f>+'Modello cadenza sinistri'!B129</f>
        <v>35.23</v>
      </c>
      <c r="C7" s="36">
        <f>+'Modello cadenza sinistri'!T5</f>
        <v>-0.056999290230997555</v>
      </c>
      <c r="D7" s="1"/>
      <c r="E7" s="41">
        <f aca="true" t="shared" si="0" ref="E7:E19">+A7</f>
        <v>1996</v>
      </c>
      <c r="F7" s="48">
        <f aca="true" t="shared" si="1" ref="F7:F17">+B7*C7</f>
        <v>-2.0080849948380437</v>
      </c>
      <c r="G7" s="48">
        <f aca="true" t="shared" si="2" ref="G7:G16">+C6*F67</f>
        <v>-0.34230125245334236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9">
        <f aca="true" t="shared" si="3" ref="R7:R19">+SUM(F7:Q7)</f>
        <v>-2.350386247291386</v>
      </c>
    </row>
    <row r="8" spans="1:18" s="24" customFormat="1" ht="12.75">
      <c r="A8" s="34">
        <v>1997</v>
      </c>
      <c r="B8" s="31">
        <f>+'Modello cadenza sinistri'!B130</f>
        <v>75.305</v>
      </c>
      <c r="C8" s="36">
        <f>+'Modello cadenza sinistri'!T6</f>
        <v>-0.07644146767617938</v>
      </c>
      <c r="D8" s="1"/>
      <c r="E8" s="41">
        <f t="shared" si="0"/>
        <v>1997</v>
      </c>
      <c r="F8" s="48">
        <f t="shared" si="1"/>
        <v>-5.756424723354688</v>
      </c>
      <c r="G8" s="48">
        <f t="shared" si="2"/>
        <v>-2.6164020442701394</v>
      </c>
      <c r="H8" s="48">
        <f>+G68*C6</f>
        <v>-0.44599591101839087</v>
      </c>
      <c r="I8" s="48"/>
      <c r="J8" s="48"/>
      <c r="K8" s="48"/>
      <c r="L8" s="48"/>
      <c r="M8" s="48"/>
      <c r="N8" s="48"/>
      <c r="O8" s="48"/>
      <c r="P8" s="48"/>
      <c r="Q8" s="48"/>
      <c r="R8" s="49">
        <f t="shared" si="3"/>
        <v>-8.818822678643219</v>
      </c>
    </row>
    <row r="9" spans="1:18" s="24" customFormat="1" ht="12.75">
      <c r="A9" s="34">
        <v>1998</v>
      </c>
      <c r="B9" s="31">
        <f>+'Modello cadenza sinistri'!B131</f>
        <v>145.7</v>
      </c>
      <c r="C9" s="36">
        <f>+'Modello cadenza sinistri'!T7</f>
        <v>-0.06743275710313523</v>
      </c>
      <c r="D9" s="1"/>
      <c r="E9" s="41">
        <f t="shared" si="0"/>
        <v>1998</v>
      </c>
      <c r="F9" s="48">
        <f t="shared" si="1"/>
        <v>-9.824952709926803</v>
      </c>
      <c r="G9" s="48">
        <f t="shared" si="2"/>
        <v>-6.513412109756303</v>
      </c>
      <c r="H9" s="48">
        <f aca="true" t="shared" si="4" ref="H9:H16">+G69*C7</f>
        <v>-2.960466883202605</v>
      </c>
      <c r="I9" s="48">
        <f aca="true" t="shared" si="5" ref="I9:I16">+H69*C6</f>
        <v>-0.5046457319146618</v>
      </c>
      <c r="J9" s="48"/>
      <c r="K9" s="48"/>
      <c r="L9" s="48"/>
      <c r="M9" s="48"/>
      <c r="N9" s="48"/>
      <c r="O9" s="48"/>
      <c r="P9" s="48"/>
      <c r="Q9" s="48"/>
      <c r="R9" s="49">
        <f t="shared" si="3"/>
        <v>-19.803477434800374</v>
      </c>
    </row>
    <row r="10" spans="1:18" s="24" customFormat="1" ht="12.75">
      <c r="A10" s="34">
        <v>1999</v>
      </c>
      <c r="B10" s="31">
        <f>+'Modello cadenza sinistri'!B132</f>
        <v>319.675</v>
      </c>
      <c r="C10" s="36">
        <f>+'Modello cadenza sinistri'!T8</f>
        <v>-0.08048014671149517</v>
      </c>
      <c r="D10" s="1"/>
      <c r="E10" s="41">
        <f t="shared" si="0"/>
        <v>1999</v>
      </c>
      <c r="F10" s="48">
        <f t="shared" si="1"/>
        <v>-25.72749089999722</v>
      </c>
      <c r="G10" s="48">
        <f t="shared" si="2"/>
        <v>-12.739814580726062</v>
      </c>
      <c r="H10" s="48">
        <f t="shared" si="4"/>
        <v>-8.445807833997122</v>
      </c>
      <c r="I10" s="48">
        <f t="shared" si="5"/>
        <v>-3.8387766616193897</v>
      </c>
      <c r="J10" s="48">
        <f>+I70*C6</f>
        <v>-0.6543637657463576</v>
      </c>
      <c r="K10" s="48"/>
      <c r="L10" s="48"/>
      <c r="M10" s="48"/>
      <c r="N10" s="48"/>
      <c r="O10" s="48"/>
      <c r="P10" s="48"/>
      <c r="Q10" s="48"/>
      <c r="R10" s="49">
        <f t="shared" si="3"/>
        <v>-51.40625374208616</v>
      </c>
    </row>
    <row r="11" spans="1:18" s="24" customFormat="1" ht="12.75">
      <c r="A11" s="34">
        <v>2000</v>
      </c>
      <c r="B11" s="31">
        <f>+'Modello cadenza sinistri'!B133</f>
        <v>616.32</v>
      </c>
      <c r="C11" s="36">
        <f>+'Modello cadenza sinistri'!T9</f>
        <v>-0.09588597762666894</v>
      </c>
      <c r="D11" s="1"/>
      <c r="E11" s="41">
        <f t="shared" si="0"/>
        <v>2000</v>
      </c>
      <c r="F11" s="48">
        <f t="shared" si="1"/>
        <v>-59.0964457308686</v>
      </c>
      <c r="G11" s="48">
        <f t="shared" si="2"/>
        <v>-29.394256569971915</v>
      </c>
      <c r="H11" s="48">
        <f t="shared" si="4"/>
        <v>-14.555534385196172</v>
      </c>
      <c r="I11" s="48">
        <f t="shared" si="5"/>
        <v>-9.649531832628771</v>
      </c>
      <c r="J11" s="48">
        <f aca="true" t="shared" si="6" ref="J11:J16">+I71*C7</f>
        <v>-4.385891595300216</v>
      </c>
      <c r="K11" s="48">
        <f aca="true" t="shared" si="7" ref="K11:K17">+J51*C6</f>
        <v>-0.3256833056562288</v>
      </c>
      <c r="L11" s="48"/>
      <c r="M11" s="48"/>
      <c r="N11" s="48"/>
      <c r="O11" s="48"/>
      <c r="P11" s="48"/>
      <c r="Q11" s="48"/>
      <c r="R11" s="49">
        <f t="shared" si="3"/>
        <v>-117.40734341962191</v>
      </c>
    </row>
    <row r="12" spans="1:18" s="24" customFormat="1" ht="12.75">
      <c r="A12" s="34">
        <v>2001</v>
      </c>
      <c r="B12" s="31">
        <f>+'Modello cadenza sinistri'!B134</f>
        <v>992.67</v>
      </c>
      <c r="C12" s="36">
        <f>+'Modello cadenza sinistri'!T10</f>
        <v>-0.050348612103219205</v>
      </c>
      <c r="D12" s="1"/>
      <c r="E12" s="41">
        <f t="shared" si="0"/>
        <v>2001</v>
      </c>
      <c r="F12" s="48">
        <f t="shared" si="1"/>
        <v>-49.979556776502605</v>
      </c>
      <c r="G12" s="48">
        <f t="shared" si="2"/>
        <v>-56.353051486661855</v>
      </c>
      <c r="H12" s="48">
        <f t="shared" si="4"/>
        <v>-28.029706920843434</v>
      </c>
      <c r="I12" s="48">
        <f t="shared" si="5"/>
        <v>-13.8798326782686</v>
      </c>
      <c r="J12" s="48">
        <f t="shared" si="6"/>
        <v>-9.201578156878426</v>
      </c>
      <c r="K12" s="48">
        <f t="shared" si="7"/>
        <v>-2.154470454769236</v>
      </c>
      <c r="L12" s="48">
        <f aca="true" t="shared" si="8" ref="L12:L17">+K72*C6</f>
        <v>-0.7338128667670376</v>
      </c>
      <c r="M12" s="48"/>
      <c r="N12" s="48"/>
      <c r="O12" s="48"/>
      <c r="P12" s="48"/>
      <c r="Q12" s="48"/>
      <c r="R12" s="49">
        <f t="shared" si="3"/>
        <v>-160.33200934069117</v>
      </c>
    </row>
    <row r="13" spans="1:18" s="24" customFormat="1" ht="12.75">
      <c r="A13" s="34">
        <v>2002</v>
      </c>
      <c r="B13" s="31">
        <f>+'Modello cadenza sinistri'!B135</f>
        <v>1689.54</v>
      </c>
      <c r="C13" s="36">
        <f>+'Modello cadenza sinistri'!T11</f>
        <v>-0.02662775683681747</v>
      </c>
      <c r="D13" s="1"/>
      <c r="E13" s="41">
        <f t="shared" si="0"/>
        <v>2002</v>
      </c>
      <c r="F13" s="48">
        <f t="shared" si="1"/>
        <v>-44.98866028607659</v>
      </c>
      <c r="G13" s="48">
        <f t="shared" si="2"/>
        <v>-51.578330892017846</v>
      </c>
      <c r="H13" s="48">
        <f t="shared" si="4"/>
        <v>-58.155704528385705</v>
      </c>
      <c r="I13" s="48">
        <f t="shared" si="5"/>
        <v>-28.926336918802736</v>
      </c>
      <c r="J13" s="48">
        <f t="shared" si="6"/>
        <v>-14.323828556682049</v>
      </c>
      <c r="K13" s="48">
        <f t="shared" si="7"/>
        <v>-5.646569218619933</v>
      </c>
      <c r="L13" s="48">
        <f t="shared" si="8"/>
        <v>-4.460885563358698</v>
      </c>
      <c r="M13" s="48">
        <f>+L73*C6</f>
        <v>-0.760409404638706</v>
      </c>
      <c r="N13" s="48"/>
      <c r="O13" s="48"/>
      <c r="P13" s="48"/>
      <c r="Q13" s="48"/>
      <c r="R13" s="49">
        <f t="shared" si="3"/>
        <v>-208.84072536858227</v>
      </c>
    </row>
    <row r="14" spans="1:18" s="24" customFormat="1" ht="12.75">
      <c r="A14" s="34">
        <v>2003</v>
      </c>
      <c r="B14" s="31">
        <f>+'Modello cadenza sinistri'!B136</f>
        <v>2622.18</v>
      </c>
      <c r="C14" s="36">
        <f>+'Modello cadenza sinistri'!T12</f>
        <v>-0.0002780042453019513</v>
      </c>
      <c r="D14" s="1"/>
      <c r="E14" s="41">
        <f t="shared" si="0"/>
        <v>2003</v>
      </c>
      <c r="F14" s="48">
        <f t="shared" si="1"/>
        <v>-0.7289771719458706</v>
      </c>
      <c r="G14" s="48">
        <f t="shared" si="2"/>
        <v>-40.245343041251694</v>
      </c>
      <c r="H14" s="48">
        <f t="shared" si="4"/>
        <v>-46.14024083057385</v>
      </c>
      <c r="I14" s="48">
        <f t="shared" si="5"/>
        <v>-52.024138164321165</v>
      </c>
      <c r="J14" s="48">
        <f t="shared" si="6"/>
        <v>-25.87652854789119</v>
      </c>
      <c r="K14" s="48">
        <f t="shared" si="7"/>
        <v>-7.1229012416329605</v>
      </c>
      <c r="L14" s="48">
        <f t="shared" si="8"/>
        <v>-8.767528349145717</v>
      </c>
      <c r="M14" s="48">
        <f>+L74*C7</f>
        <v>-3.9850046162912047</v>
      </c>
      <c r="N14" s="48">
        <f>+M74*C6</f>
        <v>-1.0503719146102406</v>
      </c>
      <c r="O14" s="48"/>
      <c r="P14" s="48"/>
      <c r="Q14" s="48"/>
      <c r="R14" s="49">
        <f t="shared" si="3"/>
        <v>-185.94103387766393</v>
      </c>
    </row>
    <row r="15" spans="1:18" s="24" customFormat="1" ht="12.75">
      <c r="A15" s="34">
        <v>2004</v>
      </c>
      <c r="B15" s="31">
        <f>+'Modello cadenza sinistri'!B137</f>
        <v>4341.66</v>
      </c>
      <c r="C15" s="36">
        <f>+'Modello cadenza sinistri'!T13</f>
        <v>0.0034317466373465035</v>
      </c>
      <c r="D15" s="1"/>
      <c r="E15" s="41">
        <f t="shared" si="0"/>
        <v>2004</v>
      </c>
      <c r="F15" s="48">
        <f t="shared" si="1"/>
        <v>14.89947710550182</v>
      </c>
      <c r="G15" s="48">
        <f t="shared" si="2"/>
        <v>-0.6377327949529145</v>
      </c>
      <c r="H15" s="48">
        <f t="shared" si="4"/>
        <v>-35.207927064473346</v>
      </c>
      <c r="I15" s="48">
        <f t="shared" si="5"/>
        <v>-40.36497420918877</v>
      </c>
      <c r="J15" s="48">
        <f t="shared" si="6"/>
        <v>-45.51239779976631</v>
      </c>
      <c r="K15" s="48">
        <f t="shared" si="7"/>
        <v>-11.899533002462691</v>
      </c>
      <c r="L15" s="48">
        <f t="shared" si="8"/>
        <v>-11.675158617463389</v>
      </c>
      <c r="M15" s="48">
        <f>+L75*C8</f>
        <v>-7.739998528998338</v>
      </c>
      <c r="N15" s="48">
        <f>+M75*C7</f>
        <v>-5.783011547177235</v>
      </c>
      <c r="O15" s="48">
        <f>+N75*C6</f>
        <v>-1.5242925657323256</v>
      </c>
      <c r="P15" s="48"/>
      <c r="Q15" s="48"/>
      <c r="R15" s="49">
        <f t="shared" si="3"/>
        <v>-145.44554902471353</v>
      </c>
    </row>
    <row r="16" spans="1:18" s="24" customFormat="1" ht="12.75">
      <c r="A16" s="34">
        <v>2005</v>
      </c>
      <c r="B16" s="31">
        <f>+'Modello cadenza sinistri'!B138</f>
        <v>6810.98</v>
      </c>
      <c r="C16" s="36">
        <f>+'Modello cadenza sinistri'!T14</f>
        <v>0.04670588211764359</v>
      </c>
      <c r="D16" s="1"/>
      <c r="E16" s="41">
        <f t="shared" si="0"/>
        <v>2005</v>
      </c>
      <c r="F16" s="48">
        <f t="shared" si="1"/>
        <v>318.11282898562814</v>
      </c>
      <c r="G16" s="48">
        <f t="shared" si="2"/>
        <v>11.900303108343186</v>
      </c>
      <c r="H16" s="48">
        <f t="shared" si="4"/>
        <v>-0.5093610673939787</v>
      </c>
      <c r="I16" s="48">
        <f t="shared" si="5"/>
        <v>-28.120785777707383</v>
      </c>
      <c r="J16" s="48">
        <f t="shared" si="6"/>
        <v>-32.23975074081119</v>
      </c>
      <c r="K16" s="48">
        <f t="shared" si="7"/>
        <v>-21.95634433946861</v>
      </c>
      <c r="L16" s="48">
        <f t="shared" si="8"/>
        <v>-18.840145968383208</v>
      </c>
      <c r="M16" s="48">
        <f>+L76*C9</f>
        <v>-9.32931886921945</v>
      </c>
      <c r="N16" s="48">
        <f>+M76*C8</f>
        <v>-9.871493840728615</v>
      </c>
      <c r="O16" s="48">
        <f>+N76*C7</f>
        <v>-7.375577999781656</v>
      </c>
      <c r="P16" s="48">
        <f>+O76*C6</f>
        <v>-1.9440629888649816</v>
      </c>
      <c r="Q16" s="48"/>
      <c r="R16" s="49">
        <f t="shared" si="3"/>
        <v>199.82629050161222</v>
      </c>
    </row>
    <row r="17" spans="1:18" s="24" customFormat="1" ht="12.75">
      <c r="A17" s="34">
        <v>2006</v>
      </c>
      <c r="B17" s="31">
        <f>+'Modello cadenza sinistri'!B139</f>
        <v>12632.715</v>
      </c>
      <c r="C17" s="36">
        <f>+'Modello cadenza sinistri'!T15</f>
        <v>-0.03554663483266961</v>
      </c>
      <c r="D17" s="1"/>
      <c r="E17" s="42">
        <f t="shared" si="0"/>
        <v>2006</v>
      </c>
      <c r="F17" s="50">
        <f t="shared" si="1"/>
        <v>-449.05050705018783</v>
      </c>
      <c r="G17" s="50">
        <f>+C16*F77</f>
        <v>177.50232267633197</v>
      </c>
      <c r="H17" s="50">
        <f>+G77*C15</f>
        <v>6.640195709864693</v>
      </c>
      <c r="I17" s="50">
        <f>+H77*C14</f>
        <v>-0.28421605262393107</v>
      </c>
      <c r="J17" s="50">
        <f>+I77*C13</f>
        <v>-15.690988656267402</v>
      </c>
      <c r="K17" s="50">
        <f t="shared" si="7"/>
        <v>-10.889691342834086</v>
      </c>
      <c r="L17" s="50">
        <f t="shared" si="8"/>
        <v>-20.707752471468144</v>
      </c>
      <c r="M17" s="50">
        <f>+L77*C10</f>
        <v>-10.299925513385999</v>
      </c>
      <c r="N17" s="50">
        <f>+M77*C9</f>
        <v>-8.016013108522747</v>
      </c>
      <c r="O17" s="50">
        <f>+N77*C8</f>
        <v>-8.481865089750402</v>
      </c>
      <c r="P17" s="50">
        <f>+O77*C7</f>
        <v>-6.33730401522103</v>
      </c>
      <c r="Q17" s="50">
        <f>+P77*C6</f>
        <v>-1.670393586176075</v>
      </c>
      <c r="R17" s="51">
        <f t="shared" si="3"/>
        <v>-347.286138500241</v>
      </c>
    </row>
    <row r="18" spans="1:18" s="24" customFormat="1" ht="12.75">
      <c r="A18" s="1"/>
      <c r="B18" s="32"/>
      <c r="C18" s="32"/>
      <c r="D18" s="1"/>
      <c r="E18" s="4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57"/>
    </row>
    <row r="19" spans="1:18" s="24" customFormat="1" ht="13.5" thickBot="1">
      <c r="A19" s="34" t="s">
        <v>3</v>
      </c>
      <c r="B19" s="33">
        <f>+'Modello cadenza sinistri'!B141</f>
        <v>30451.164999999997</v>
      </c>
      <c r="C19" s="33"/>
      <c r="D19" s="1"/>
      <c r="E19" s="45" t="str">
        <f t="shared" si="0"/>
        <v>Totale</v>
      </c>
      <c r="F19" s="52">
        <f>SUM(F6:F17)</f>
        <v>-316.65143808295596</v>
      </c>
      <c r="G19" s="52">
        <f aca="true" t="shared" si="9" ref="G19:Q19">SUM(G6:G17)</f>
        <v>-11.018018987386881</v>
      </c>
      <c r="H19" s="52">
        <f t="shared" si="9"/>
        <v>-187.8105497152199</v>
      </c>
      <c r="I19" s="52">
        <f t="shared" si="9"/>
        <v>-177.5932380270754</v>
      </c>
      <c r="J19" s="52">
        <f t="shared" si="9"/>
        <v>-147.88532781934313</v>
      </c>
      <c r="K19" s="52">
        <f t="shared" si="9"/>
        <v>-59.995192905443744</v>
      </c>
      <c r="L19" s="52">
        <f t="shared" si="9"/>
        <v>-65.1852838365862</v>
      </c>
      <c r="M19" s="52">
        <f t="shared" si="9"/>
        <v>-32.1146569325337</v>
      </c>
      <c r="N19" s="52">
        <f t="shared" si="9"/>
        <v>-24.720890411038837</v>
      </c>
      <c r="O19" s="52">
        <f t="shared" si="9"/>
        <v>-17.381735655264386</v>
      </c>
      <c r="P19" s="52">
        <f t="shared" si="9"/>
        <v>-8.281367004086011</v>
      </c>
      <c r="Q19" s="52">
        <f t="shared" si="9"/>
        <v>-1.670393586176075</v>
      </c>
      <c r="R19" s="53">
        <f t="shared" si="3"/>
        <v>-1050.30809296311</v>
      </c>
    </row>
    <row r="22" spans="5:10" ht="13.5" thickBot="1">
      <c r="E22" s="93" t="s">
        <v>39</v>
      </c>
      <c r="F22" s="93"/>
      <c r="G22" s="93"/>
      <c r="H22" s="93"/>
      <c r="I22" s="93"/>
      <c r="J22" s="93"/>
    </row>
    <row r="23" spans="5:18" ht="12.75">
      <c r="E23" s="97" t="s">
        <v>24</v>
      </c>
      <c r="F23" s="100" t="s">
        <v>25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94" t="s">
        <v>3</v>
      </c>
    </row>
    <row r="24" spans="5:18" ht="12.75">
      <c r="E24" s="98"/>
      <c r="F24" s="101" t="s">
        <v>22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95"/>
    </row>
    <row r="25" spans="5:18" ht="12.75">
      <c r="E25" s="99"/>
      <c r="F25" s="38">
        <v>2007</v>
      </c>
      <c r="G25" s="37">
        <v>2008</v>
      </c>
      <c r="H25" s="37">
        <v>2009</v>
      </c>
      <c r="I25" s="37">
        <v>2010</v>
      </c>
      <c r="J25" s="37">
        <v>2011</v>
      </c>
      <c r="K25" s="37">
        <v>2012</v>
      </c>
      <c r="L25" s="37">
        <v>2013</v>
      </c>
      <c r="M25" s="37">
        <v>2014</v>
      </c>
      <c r="N25" s="37">
        <v>2015</v>
      </c>
      <c r="O25" s="37">
        <v>2016</v>
      </c>
      <c r="P25" s="37">
        <v>2017</v>
      </c>
      <c r="Q25" s="37">
        <v>2018</v>
      </c>
      <c r="R25" s="96"/>
    </row>
    <row r="26" spans="1:18" s="24" customFormat="1" ht="12.75">
      <c r="A26" s="1"/>
      <c r="B26" s="1"/>
      <c r="C26" s="1"/>
      <c r="D26" s="1"/>
      <c r="E26" s="40" t="str">
        <f>+E6</f>
        <v>1995 e prec.</v>
      </c>
      <c r="F26" s="46">
        <f>+B6+F6</f>
        <v>166.68735616961231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>
        <f>+SUM(F26:Q26)</f>
        <v>166.68735616961231</v>
      </c>
    </row>
    <row r="27" spans="1:18" s="24" customFormat="1" ht="12.75">
      <c r="A27" s="1"/>
      <c r="B27" s="1"/>
      <c r="C27" s="1"/>
      <c r="D27" s="1"/>
      <c r="E27" s="41">
        <f aca="true" t="shared" si="10" ref="E27:E39">+E7</f>
        <v>1996</v>
      </c>
      <c r="F27" s="48">
        <f aca="true" t="shared" si="11" ref="F27:G37">+B7+F7</f>
        <v>33.221915005161954</v>
      </c>
      <c r="G27" s="48">
        <f>+G7+F67</f>
        <v>22.798805843720796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>
        <f aca="true" t="shared" si="12" ref="R27:R39">+SUM(F27:Q27)</f>
        <v>56.020720848882746</v>
      </c>
    </row>
    <row r="28" spans="1:18" s="24" customFormat="1" ht="12.75">
      <c r="A28" s="1"/>
      <c r="B28" s="1"/>
      <c r="C28" s="1"/>
      <c r="D28" s="1"/>
      <c r="E28" s="41">
        <f t="shared" si="10"/>
        <v>1997</v>
      </c>
      <c r="F28" s="48">
        <f t="shared" si="11"/>
        <v>69.54857527664532</v>
      </c>
      <c r="G28" s="48">
        <f aca="true" t="shared" si="13" ref="G28:G37">+G8+F68</f>
        <v>43.28595978632119</v>
      </c>
      <c r="H28" s="48">
        <f aca="true" t="shared" si="14" ref="H28:H37">+G68+H8</f>
        <v>29.70533735861119</v>
      </c>
      <c r="I28" s="48"/>
      <c r="J28" s="48"/>
      <c r="K28" s="48"/>
      <c r="L28" s="48"/>
      <c r="M28" s="48"/>
      <c r="N28" s="48"/>
      <c r="O28" s="48"/>
      <c r="P28" s="48"/>
      <c r="Q28" s="48"/>
      <c r="R28" s="49">
        <f t="shared" si="12"/>
        <v>142.5398724215777</v>
      </c>
    </row>
    <row r="29" spans="1:18" s="24" customFormat="1" ht="12.75">
      <c r="A29" s="1"/>
      <c r="B29" s="1"/>
      <c r="C29" s="1"/>
      <c r="D29" s="1"/>
      <c r="E29" s="41">
        <f t="shared" si="10"/>
        <v>1998</v>
      </c>
      <c r="F29" s="48">
        <f t="shared" si="11"/>
        <v>135.87504729007318</v>
      </c>
      <c r="G29" s="48">
        <f t="shared" si="13"/>
        <v>78.69442478511283</v>
      </c>
      <c r="H29" s="48">
        <f t="shared" si="14"/>
        <v>48.978195356360395</v>
      </c>
      <c r="I29" s="48">
        <f aca="true" t="shared" si="15" ref="I29:I36">+I9+H69</f>
        <v>33.611679709974155</v>
      </c>
      <c r="J29" s="48"/>
      <c r="K29" s="48"/>
      <c r="L29" s="48"/>
      <c r="M29" s="48"/>
      <c r="N29" s="48"/>
      <c r="O29" s="48"/>
      <c r="P29" s="48"/>
      <c r="Q29" s="48"/>
      <c r="R29" s="49">
        <f t="shared" si="12"/>
        <v>297.1593471415206</v>
      </c>
    </row>
    <row r="30" spans="1:18" s="24" customFormat="1" ht="12.75">
      <c r="A30" s="1"/>
      <c r="B30" s="1"/>
      <c r="C30" s="1"/>
      <c r="D30" s="1"/>
      <c r="E30" s="41">
        <f t="shared" si="10"/>
        <v>1999</v>
      </c>
      <c r="F30" s="48">
        <f t="shared" si="11"/>
        <v>293.9475091000028</v>
      </c>
      <c r="G30" s="48">
        <f t="shared" si="13"/>
        <v>176.18638580050876</v>
      </c>
      <c r="H30" s="48">
        <f t="shared" si="14"/>
        <v>102.0414458877024</v>
      </c>
      <c r="I30" s="48">
        <f t="shared" si="15"/>
        <v>63.50902093484564</v>
      </c>
      <c r="J30" s="48">
        <f aca="true" t="shared" si="16" ref="J30:K36">+I70+J10</f>
        <v>43.58357540176021</v>
      </c>
      <c r="K30" s="48"/>
      <c r="L30" s="48"/>
      <c r="M30" s="48"/>
      <c r="N30" s="48"/>
      <c r="O30" s="48"/>
      <c r="P30" s="48"/>
      <c r="Q30" s="48"/>
      <c r="R30" s="49">
        <f t="shared" si="12"/>
        <v>679.2679371248197</v>
      </c>
    </row>
    <row r="31" spans="1:18" s="24" customFormat="1" ht="12.75">
      <c r="A31" s="1"/>
      <c r="B31" s="1"/>
      <c r="C31" s="1"/>
      <c r="D31" s="1"/>
      <c r="E31" s="41">
        <f t="shared" si="10"/>
        <v>2000</v>
      </c>
      <c r="F31" s="48">
        <f t="shared" si="11"/>
        <v>557.2235542691315</v>
      </c>
      <c r="G31" s="48">
        <f t="shared" si="13"/>
        <v>335.84186402687914</v>
      </c>
      <c r="H31" s="48">
        <f t="shared" si="14"/>
        <v>201.29704247050267</v>
      </c>
      <c r="I31" s="48">
        <f t="shared" si="15"/>
        <v>116.58472459878915</v>
      </c>
      <c r="J31" s="48">
        <f t="shared" si="16"/>
        <v>72.56053313254779</v>
      </c>
      <c r="K31" s="48">
        <f t="shared" si="16"/>
        <v>50.21719081568447</v>
      </c>
      <c r="L31" s="48"/>
      <c r="M31" s="48"/>
      <c r="N31" s="48"/>
      <c r="O31" s="48"/>
      <c r="P31" s="48"/>
      <c r="Q31" s="48"/>
      <c r="R31" s="49">
        <f t="shared" si="12"/>
        <v>1333.7249093135347</v>
      </c>
    </row>
    <row r="32" spans="1:18" s="24" customFormat="1" ht="12.75">
      <c r="A32" s="1"/>
      <c r="B32" s="1"/>
      <c r="C32" s="1"/>
      <c r="D32" s="1"/>
      <c r="E32" s="41">
        <f t="shared" si="10"/>
        <v>2001</v>
      </c>
      <c r="F32" s="48">
        <f t="shared" si="11"/>
        <v>942.6904432234974</v>
      </c>
      <c r="G32" s="48">
        <f t="shared" si="13"/>
        <v>531.3559428990645</v>
      </c>
      <c r="H32" s="48">
        <f t="shared" si="14"/>
        <v>320.251304808971</v>
      </c>
      <c r="I32" s="48">
        <f t="shared" si="15"/>
        <v>191.9523663083463</v>
      </c>
      <c r="J32" s="48">
        <f t="shared" si="16"/>
        <v>111.1725909506283</v>
      </c>
      <c r="K32" s="48">
        <f t="shared" si="16"/>
        <v>71.21992255272777</v>
      </c>
      <c r="L32" s="48">
        <f aca="true" t="shared" si="17" ref="L32:L37">+K72+L12</f>
        <v>48.87524353223408</v>
      </c>
      <c r="M32" s="48"/>
      <c r="N32" s="48"/>
      <c r="O32" s="48"/>
      <c r="P32" s="48"/>
      <c r="Q32" s="48"/>
      <c r="R32" s="49">
        <f t="shared" si="12"/>
        <v>2217.5178142754694</v>
      </c>
    </row>
    <row r="33" spans="1:18" s="24" customFormat="1" ht="12.75">
      <c r="A33" s="1"/>
      <c r="B33" s="1"/>
      <c r="C33" s="1"/>
      <c r="D33" s="1"/>
      <c r="E33" s="41">
        <f t="shared" si="10"/>
        <v>2002</v>
      </c>
      <c r="F33" s="48">
        <f t="shared" si="11"/>
        <v>1644.5513397139234</v>
      </c>
      <c r="G33" s="48">
        <f t="shared" si="13"/>
        <v>972.8457542501426</v>
      </c>
      <c r="H33" s="48">
        <f t="shared" si="14"/>
        <v>548.3532550487314</v>
      </c>
      <c r="I33" s="48">
        <f t="shared" si="15"/>
        <v>330.4956833031251</v>
      </c>
      <c r="J33" s="48">
        <f t="shared" si="16"/>
        <v>198.092646344002</v>
      </c>
      <c r="K33" s="48">
        <f t="shared" si="16"/>
        <v>118.5781963758931</v>
      </c>
      <c r="L33" s="48">
        <f t="shared" si="17"/>
        <v>73.80123919785039</v>
      </c>
      <c r="M33" s="48">
        <f aca="true" t="shared" si="18" ref="M33:N36">+L33+M13</f>
        <v>73.04082979321169</v>
      </c>
      <c r="N33" s="48"/>
      <c r="O33" s="48"/>
      <c r="P33" s="48"/>
      <c r="Q33" s="48"/>
      <c r="R33" s="49">
        <f t="shared" si="12"/>
        <v>3959.75894402688</v>
      </c>
    </row>
    <row r="34" spans="1:18" s="24" customFormat="1" ht="12.75">
      <c r="A34" s="1"/>
      <c r="B34" s="1"/>
      <c r="C34" s="1"/>
      <c r="D34" s="1"/>
      <c r="E34" s="41">
        <f t="shared" si="10"/>
        <v>2003</v>
      </c>
      <c r="F34" s="48">
        <f t="shared" si="11"/>
        <v>2621.451022828054</v>
      </c>
      <c r="G34" s="48">
        <f t="shared" si="13"/>
        <v>1471.160341180919</v>
      </c>
      <c r="H34" s="48">
        <f t="shared" si="14"/>
        <v>870.2751061502364</v>
      </c>
      <c r="I34" s="48">
        <f t="shared" si="15"/>
        <v>490.5383871600449</v>
      </c>
      <c r="J34" s="48">
        <f t="shared" si="16"/>
        <v>295.65032751827925</v>
      </c>
      <c r="K34" s="48">
        <f t="shared" si="16"/>
        <v>182.8977360841065</v>
      </c>
      <c r="L34" s="48">
        <f t="shared" si="17"/>
        <v>105.92844251167864</v>
      </c>
      <c r="M34" s="48">
        <f t="shared" si="18"/>
        <v>101.94343789538743</v>
      </c>
      <c r="N34" s="48">
        <f t="shared" si="18"/>
        <v>100.8930659807772</v>
      </c>
      <c r="O34" s="48"/>
      <c r="P34" s="48"/>
      <c r="Q34" s="48"/>
      <c r="R34" s="49">
        <f t="shared" si="12"/>
        <v>6240.7378673094845</v>
      </c>
    </row>
    <row r="35" spans="1:18" s="24" customFormat="1" ht="12.75">
      <c r="A35" s="1"/>
      <c r="B35" s="1"/>
      <c r="C35" s="1"/>
      <c r="D35" s="1"/>
      <c r="E35" s="41">
        <f t="shared" si="10"/>
        <v>2004</v>
      </c>
      <c r="F35" s="48">
        <f t="shared" si="11"/>
        <v>4356.559477105502</v>
      </c>
      <c r="G35" s="48">
        <f t="shared" si="13"/>
        <v>2293.3300958626555</v>
      </c>
      <c r="H35" s="48">
        <f t="shared" si="14"/>
        <v>1287.0186232318067</v>
      </c>
      <c r="I35" s="48">
        <f t="shared" si="15"/>
        <v>761.344795395521</v>
      </c>
      <c r="J35" s="48">
        <f t="shared" si="16"/>
        <v>429.1388382440311</v>
      </c>
      <c r="K35" s="48">
        <f t="shared" si="16"/>
        <v>269.3825543695791</v>
      </c>
      <c r="L35" s="48">
        <f t="shared" si="17"/>
        <v>161.462632554367</v>
      </c>
      <c r="M35" s="48">
        <f t="shared" si="18"/>
        <v>153.72263402536865</v>
      </c>
      <c r="N35" s="48">
        <f t="shared" si="18"/>
        <v>147.9396224781914</v>
      </c>
      <c r="O35" s="48">
        <f>+N35+O15</f>
        <v>146.41532991245907</v>
      </c>
      <c r="P35" s="48"/>
      <c r="Q35" s="48"/>
      <c r="R35" s="49">
        <f t="shared" si="12"/>
        <v>10006.31460317948</v>
      </c>
    </row>
    <row r="36" spans="1:18" s="24" customFormat="1" ht="12.75">
      <c r="A36" s="1"/>
      <c r="B36" s="1"/>
      <c r="C36" s="1"/>
      <c r="D36" s="1"/>
      <c r="E36" s="41">
        <f t="shared" si="10"/>
        <v>2005</v>
      </c>
      <c r="F36" s="48">
        <f t="shared" si="11"/>
        <v>7129.092828985627</v>
      </c>
      <c r="G36" s="48">
        <f t="shared" si="13"/>
        <v>3479.610587671991</v>
      </c>
      <c r="H36" s="48">
        <f t="shared" si="14"/>
        <v>1831.6967149252284</v>
      </c>
      <c r="I36" s="48">
        <f t="shared" si="15"/>
        <v>1027.949612868323</v>
      </c>
      <c r="J36" s="48">
        <f t="shared" si="16"/>
        <v>608.0907249973638</v>
      </c>
      <c r="K36" s="48">
        <f t="shared" si="16"/>
        <v>357.15048871745523</v>
      </c>
      <c r="L36" s="48">
        <f t="shared" si="17"/>
        <v>215.2566684412782</v>
      </c>
      <c r="M36" s="48">
        <f t="shared" si="18"/>
        <v>205.92734957205874</v>
      </c>
      <c r="N36" s="48">
        <f t="shared" si="18"/>
        <v>196.05585573133013</v>
      </c>
      <c r="O36" s="48">
        <f>+N36+O16</f>
        <v>188.68027773154847</v>
      </c>
      <c r="P36" s="48">
        <f>+O36+P16</f>
        <v>186.7362147426835</v>
      </c>
      <c r="Q36" s="48"/>
      <c r="R36" s="49">
        <f t="shared" si="12"/>
        <v>15426.247324384889</v>
      </c>
    </row>
    <row r="37" spans="1:18" s="24" customFormat="1" ht="12.75">
      <c r="A37" s="1"/>
      <c r="B37" s="1"/>
      <c r="C37" s="1"/>
      <c r="D37" s="1"/>
      <c r="E37" s="42">
        <f t="shared" si="10"/>
        <v>2006</v>
      </c>
      <c r="F37" s="50">
        <f t="shared" si="11"/>
        <v>12183.664492949812</v>
      </c>
      <c r="G37" s="50">
        <f t="shared" si="13"/>
        <v>3977.929905421392</v>
      </c>
      <c r="H37" s="50">
        <f t="shared" si="14"/>
        <v>1941.571999124999</v>
      </c>
      <c r="I37" s="50">
        <f>+I17+H77</f>
        <v>1022.060073385233</v>
      </c>
      <c r="J37" s="50">
        <f>+I77+J17</f>
        <v>573.5809035435254</v>
      </c>
      <c r="K37" s="50">
        <f>+J77+K17</f>
        <v>346.40538250375283</v>
      </c>
      <c r="L37" s="50">
        <f t="shared" si="17"/>
        <v>195.25450795511438</v>
      </c>
      <c r="M37" s="50">
        <f>+L37+M17</f>
        <v>184.95458244172838</v>
      </c>
      <c r="N37" s="50">
        <f>+M37+N17</f>
        <v>176.93856933320563</v>
      </c>
      <c r="O37" s="50">
        <f>+N37+O17</f>
        <v>168.45670424345522</v>
      </c>
      <c r="P37" s="50">
        <f>+O37+P17</f>
        <v>162.11940022823418</v>
      </c>
      <c r="Q37" s="50">
        <f>+P37+Q17</f>
        <v>160.44900664205812</v>
      </c>
      <c r="R37" s="51">
        <f t="shared" si="12"/>
        <v>21093.38552777251</v>
      </c>
    </row>
    <row r="38" spans="5:18" ht="12.75">
      <c r="E38" s="43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7"/>
    </row>
    <row r="39" spans="5:18" ht="13.5" thickBot="1">
      <c r="E39" s="45" t="str">
        <f t="shared" si="10"/>
        <v>Totale</v>
      </c>
      <c r="F39" s="52">
        <f>SUM(F26:F37)</f>
        <v>30134.513561917047</v>
      </c>
      <c r="G39" s="52">
        <f aca="true" t="shared" si="19" ref="G39:Q39">SUM(G26:G37)</f>
        <v>13383.040067528706</v>
      </c>
      <c r="H39" s="52">
        <f t="shared" si="19"/>
        <v>7181.18902436315</v>
      </c>
      <c r="I39" s="52">
        <f t="shared" si="19"/>
        <v>4038.046343664202</v>
      </c>
      <c r="J39" s="52">
        <f t="shared" si="19"/>
        <v>2331.8701401321377</v>
      </c>
      <c r="K39" s="52">
        <f t="shared" si="19"/>
        <v>1395.851471419199</v>
      </c>
      <c r="L39" s="52">
        <f t="shared" si="19"/>
        <v>800.5787341925227</v>
      </c>
      <c r="M39" s="52">
        <f t="shared" si="19"/>
        <v>719.5888337277548</v>
      </c>
      <c r="N39" s="52">
        <f t="shared" si="19"/>
        <v>621.8271135235043</v>
      </c>
      <c r="O39" s="52">
        <f t="shared" si="19"/>
        <v>503.5523118874628</v>
      </c>
      <c r="P39" s="52">
        <f t="shared" si="19"/>
        <v>348.8556149709177</v>
      </c>
      <c r="Q39" s="52">
        <f t="shared" si="19"/>
        <v>160.44900664205812</v>
      </c>
      <c r="R39" s="53">
        <f t="shared" si="12"/>
        <v>61619.36222396867</v>
      </c>
    </row>
    <row r="42" spans="5:10" ht="13.5" thickBot="1">
      <c r="E42" s="93" t="s">
        <v>41</v>
      </c>
      <c r="F42" s="93"/>
      <c r="G42" s="93"/>
      <c r="H42" s="93"/>
      <c r="I42" s="93"/>
      <c r="J42" s="93"/>
    </row>
    <row r="43" spans="2:18" ht="12.75" customHeight="1">
      <c r="B43" s="84" t="s">
        <v>26</v>
      </c>
      <c r="E43" s="97" t="s">
        <v>24</v>
      </c>
      <c r="F43" s="100" t="s">
        <v>27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  <c r="R43" s="94" t="s">
        <v>3</v>
      </c>
    </row>
    <row r="44" spans="2:18" ht="12.75">
      <c r="B44" s="85"/>
      <c r="E44" s="98"/>
      <c r="F44" s="101" t="s">
        <v>22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R44" s="95"/>
    </row>
    <row r="45" spans="2:18" ht="12.75">
      <c r="B45" s="86"/>
      <c r="E45" s="99"/>
      <c r="F45" s="38">
        <v>2007</v>
      </c>
      <c r="G45" s="37">
        <v>2008</v>
      </c>
      <c r="H45" s="37">
        <v>2009</v>
      </c>
      <c r="I45" s="37">
        <v>2010</v>
      </c>
      <c r="J45" s="37">
        <v>2011</v>
      </c>
      <c r="K45" s="37">
        <v>2012</v>
      </c>
      <c r="L45" s="37">
        <v>2013</v>
      </c>
      <c r="M45" s="37">
        <v>2014</v>
      </c>
      <c r="N45" s="37">
        <v>2015</v>
      </c>
      <c r="O45" s="37">
        <v>2016</v>
      </c>
      <c r="P45" s="37">
        <v>2017</v>
      </c>
      <c r="Q45" s="37">
        <v>2018</v>
      </c>
      <c r="R45" s="96"/>
    </row>
    <row r="46" spans="1:18" ht="12.75">
      <c r="A46" s="34" t="s">
        <v>8</v>
      </c>
      <c r="B46" s="105">
        <v>1</v>
      </c>
      <c r="C46" s="54" t="s">
        <v>48</v>
      </c>
      <c r="E46" s="40" t="str">
        <f>+E26</f>
        <v>1995 e prec.</v>
      </c>
      <c r="F46" s="46">
        <f>+F26*B46</f>
        <v>166.68735616961231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>
        <f>+SUM(F46:Q46)</f>
        <v>166.68735616961231</v>
      </c>
    </row>
    <row r="47" spans="1:18" ht="12.75">
      <c r="A47" s="34">
        <v>1996</v>
      </c>
      <c r="B47" s="36">
        <f>+'Modello cadenza sinistri'!T23</f>
        <v>0.30343849556599856</v>
      </c>
      <c r="C47" s="19"/>
      <c r="E47" s="41">
        <f aca="true" t="shared" si="20" ref="E47:E59">+E27</f>
        <v>1996</v>
      </c>
      <c r="F47" s="48">
        <f aca="true" t="shared" si="21" ref="F47:F57">+F27*B47</f>
        <v>10.080807908987817</v>
      </c>
      <c r="G47" s="48">
        <f>+G27*B46</f>
        <v>22.798805843720796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9">
        <f aca="true" t="shared" si="22" ref="R47:R59">+SUM(F47:Q47)</f>
        <v>32.879613752708615</v>
      </c>
    </row>
    <row r="48" spans="1:18" ht="12.75">
      <c r="A48" s="34">
        <v>1997</v>
      </c>
      <c r="B48" s="36">
        <f>+'Modello cadenza sinistri'!T24</f>
        <v>0.33999565558310557</v>
      </c>
      <c r="C48" s="19"/>
      <c r="E48" s="41">
        <f t="shared" si="20"/>
        <v>1997</v>
      </c>
      <c r="F48" s="48">
        <f t="shared" si="21"/>
        <v>23.646213446053995</v>
      </c>
      <c r="G48" s="48">
        <f aca="true" t="shared" si="23" ref="G48:G57">+G28*B47</f>
        <v>13.134626516691615</v>
      </c>
      <c r="H48" s="48">
        <f aca="true" t="shared" si="24" ref="H48:H56">+H28*B46</f>
        <v>29.70533735861119</v>
      </c>
      <c r="I48" s="48"/>
      <c r="J48" s="48"/>
      <c r="K48" s="48"/>
      <c r="L48" s="48"/>
      <c r="M48" s="48"/>
      <c r="N48" s="48"/>
      <c r="O48" s="48"/>
      <c r="P48" s="48"/>
      <c r="Q48" s="48"/>
      <c r="R48" s="49">
        <f t="shared" si="22"/>
        <v>66.48617732135679</v>
      </c>
    </row>
    <row r="49" spans="1:18" ht="12.75">
      <c r="A49" s="34">
        <v>1998</v>
      </c>
      <c r="B49" s="36">
        <f>+'Modello cadenza sinistri'!T25</f>
        <v>0.3728956228956229</v>
      </c>
      <c r="C49" s="19"/>
      <c r="E49" s="41">
        <f t="shared" si="20"/>
        <v>1998</v>
      </c>
      <c r="F49" s="48">
        <f t="shared" si="21"/>
        <v>50.66721039520406</v>
      </c>
      <c r="G49" s="48">
        <f t="shared" si="23"/>
        <v>26.75576254554983</v>
      </c>
      <c r="H49" s="48">
        <f t="shared" si="24"/>
        <v>14.861869914471574</v>
      </c>
      <c r="I49" s="48">
        <f>+I29*B46</f>
        <v>33.611679709974155</v>
      </c>
      <c r="J49" s="48"/>
      <c r="K49" s="48"/>
      <c r="L49" s="48"/>
      <c r="M49" s="48"/>
      <c r="N49" s="48"/>
      <c r="O49" s="48"/>
      <c r="P49" s="48"/>
      <c r="Q49" s="48"/>
      <c r="R49" s="49">
        <f t="shared" si="22"/>
        <v>125.8965225651996</v>
      </c>
    </row>
    <row r="50" spans="1:18" ht="12.75">
      <c r="A50" s="34">
        <v>1999</v>
      </c>
      <c r="B50" s="36">
        <f>+'Modello cadenza sinistri'!T26</f>
        <v>0.3572791245631513</v>
      </c>
      <c r="C50" s="19"/>
      <c r="E50" s="41">
        <f t="shared" si="20"/>
        <v>1999</v>
      </c>
      <c r="F50" s="48">
        <f t="shared" si="21"/>
        <v>105.02130871876794</v>
      </c>
      <c r="G50" s="48">
        <f t="shared" si="23"/>
        <v>65.69913207880924</v>
      </c>
      <c r="H50" s="48">
        <f t="shared" si="24"/>
        <v>34.693648291237366</v>
      </c>
      <c r="I50" s="48">
        <f aca="true" t="shared" si="25" ref="I50:I56">+I30*B47</f>
        <v>19.271081767339066</v>
      </c>
      <c r="J50" s="48">
        <f aca="true" t="shared" si="26" ref="J50:J56">+J30*B46</f>
        <v>43.58357540176021</v>
      </c>
      <c r="K50" s="48"/>
      <c r="L50" s="48"/>
      <c r="M50" s="48"/>
      <c r="N50" s="48"/>
      <c r="O50" s="48"/>
      <c r="P50" s="48"/>
      <c r="Q50" s="48"/>
      <c r="R50" s="49">
        <f t="shared" si="22"/>
        <v>268.2687462579138</v>
      </c>
    </row>
    <row r="51" spans="1:18" ht="12.75">
      <c r="A51" s="34">
        <v>2000</v>
      </c>
      <c r="B51" s="36">
        <f>+'Modello cadenza sinistri'!T27</f>
        <v>0.34454292572771084</v>
      </c>
      <c r="C51" s="19"/>
      <c r="E51" s="41">
        <f t="shared" si="20"/>
        <v>2000</v>
      </c>
      <c r="F51" s="48">
        <f t="shared" si="21"/>
        <v>191.98743367228042</v>
      </c>
      <c r="G51" s="48">
        <f t="shared" si="23"/>
        <v>119.98928717118028</v>
      </c>
      <c r="H51" s="48">
        <f t="shared" si="24"/>
        <v>75.06278603908476</v>
      </c>
      <c r="I51" s="48">
        <f t="shared" si="25"/>
        <v>39.63829987094113</v>
      </c>
      <c r="J51" s="48">
        <f t="shared" si="26"/>
        <v>22.017659011207094</v>
      </c>
      <c r="K51" s="48">
        <f aca="true" t="shared" si="27" ref="K51:K57">+K31*B46</f>
        <v>50.21719081568447</v>
      </c>
      <c r="L51" s="48"/>
      <c r="M51" s="48"/>
      <c r="N51" s="48"/>
      <c r="O51" s="48"/>
      <c r="P51" s="48"/>
      <c r="Q51" s="48"/>
      <c r="R51" s="49">
        <f t="shared" si="22"/>
        <v>498.9126565803782</v>
      </c>
    </row>
    <row r="52" spans="1:18" ht="12.75">
      <c r="A52" s="34">
        <v>2001</v>
      </c>
      <c r="B52" s="36">
        <f>+'Modello cadenza sinistri'!T28</f>
        <v>0.376562053205848</v>
      </c>
      <c r="C52" s="19"/>
      <c r="E52" s="41">
        <f t="shared" si="20"/>
        <v>2001</v>
      </c>
      <c r="F52" s="48">
        <f t="shared" si="21"/>
        <v>354.98144883777104</v>
      </c>
      <c r="G52" s="48">
        <f t="shared" si="23"/>
        <v>183.07493116925016</v>
      </c>
      <c r="H52" s="48">
        <f t="shared" si="24"/>
        <v>114.41910582235609</v>
      </c>
      <c r="I52" s="48">
        <f t="shared" si="25"/>
        <v>71.57819720083958</v>
      </c>
      <c r="J52" s="48">
        <f t="shared" si="26"/>
        <v>37.7981979431313</v>
      </c>
      <c r="K52" s="48">
        <f t="shared" si="27"/>
        <v>21.610866153726644</v>
      </c>
      <c r="L52" s="48">
        <f aca="true" t="shared" si="28" ref="L52:L57">+L32*B46</f>
        <v>48.87524353223408</v>
      </c>
      <c r="M52" s="48"/>
      <c r="N52" s="48"/>
      <c r="O52" s="48"/>
      <c r="P52" s="48"/>
      <c r="Q52" s="48"/>
      <c r="R52" s="49">
        <f t="shared" si="22"/>
        <v>832.3379906593088</v>
      </c>
    </row>
    <row r="53" spans="1:18" ht="12.75">
      <c r="A53" s="34">
        <v>2002</v>
      </c>
      <c r="B53" s="36">
        <f>+'Modello cadenza sinistri'!T29</f>
        <v>0.3770798999073126</v>
      </c>
      <c r="C53" s="19"/>
      <c r="E53" s="41">
        <f t="shared" si="20"/>
        <v>2002</v>
      </c>
      <c r="F53" s="48">
        <f t="shared" si="21"/>
        <v>620.127254571763</v>
      </c>
      <c r="G53" s="48">
        <f t="shared" si="23"/>
        <v>366.3367946730255</v>
      </c>
      <c r="H53" s="48">
        <f t="shared" si="24"/>
        <v>188.93123482680355</v>
      </c>
      <c r="I53" s="48">
        <f t="shared" si="25"/>
        <v>118.07920840244103</v>
      </c>
      <c r="J53" s="48">
        <f t="shared" si="26"/>
        <v>73.86788074948896</v>
      </c>
      <c r="K53" s="48">
        <f t="shared" si="27"/>
        <v>40.316071614684006</v>
      </c>
      <c r="L53" s="48">
        <f t="shared" si="28"/>
        <v>22.394136993102126</v>
      </c>
      <c r="M53" s="48">
        <f>+M33*B46</f>
        <v>73.04082979321169</v>
      </c>
      <c r="N53" s="48"/>
      <c r="O53" s="48"/>
      <c r="P53" s="48"/>
      <c r="Q53" s="48"/>
      <c r="R53" s="49">
        <f t="shared" si="22"/>
        <v>1503.09341162452</v>
      </c>
    </row>
    <row r="54" spans="1:18" ht="12.75">
      <c r="A54" s="34">
        <v>2003</v>
      </c>
      <c r="B54" s="36">
        <f>+'Modello cadenza sinistri'!T30</f>
        <v>0.4234469112485469</v>
      </c>
      <c r="C54" s="19"/>
      <c r="E54" s="41">
        <f t="shared" si="20"/>
        <v>2003</v>
      </c>
      <c r="F54" s="48">
        <f t="shared" si="21"/>
        <v>1110.0453386058834</v>
      </c>
      <c r="G54" s="48">
        <f t="shared" si="23"/>
        <v>554.7449942001087</v>
      </c>
      <c r="H54" s="48">
        <f t="shared" si="24"/>
        <v>327.71258082587036</v>
      </c>
      <c r="I54" s="48">
        <f t="shared" si="25"/>
        <v>169.01153109387442</v>
      </c>
      <c r="J54" s="48">
        <f t="shared" si="26"/>
        <v>105.62969019253977</v>
      </c>
      <c r="K54" s="48">
        <f t="shared" si="27"/>
        <v>68.20176522328214</v>
      </c>
      <c r="L54" s="48">
        <f t="shared" si="28"/>
        <v>36.015210256655486</v>
      </c>
      <c r="M54" s="48">
        <f>+M34*B47</f>
        <v>30.93356342780217</v>
      </c>
      <c r="N54" s="48">
        <f>+N34*B46</f>
        <v>100.8930659807772</v>
      </c>
      <c r="O54" s="48"/>
      <c r="P54" s="48"/>
      <c r="Q54" s="48"/>
      <c r="R54" s="49">
        <f t="shared" si="22"/>
        <v>2503.1877398067936</v>
      </c>
    </row>
    <row r="55" spans="1:18" ht="12.75">
      <c r="A55" s="34">
        <v>2004</v>
      </c>
      <c r="B55" s="36">
        <f>+'Modello cadenza sinistri'!T31</f>
        <v>0.4734450796063226</v>
      </c>
      <c r="C55" s="19"/>
      <c r="E55" s="41">
        <f t="shared" si="20"/>
        <v>2004</v>
      </c>
      <c r="F55" s="48">
        <f t="shared" si="21"/>
        <v>2062.5916484478935</v>
      </c>
      <c r="G55" s="48">
        <f t="shared" si="23"/>
        <v>971.1035455663754</v>
      </c>
      <c r="H55" s="48">
        <f t="shared" si="24"/>
        <v>485.30885362709694</v>
      </c>
      <c r="I55" s="48">
        <f t="shared" si="25"/>
        <v>286.69355935172365</v>
      </c>
      <c r="J55" s="48">
        <f t="shared" si="26"/>
        <v>147.8567508719893</v>
      </c>
      <c r="K55" s="48">
        <f t="shared" si="27"/>
        <v>96.24476319774874</v>
      </c>
      <c r="L55" s="48">
        <f t="shared" si="28"/>
        <v>60.20870894072776</v>
      </c>
      <c r="M55" s="48">
        <f>+M35*B48</f>
        <v>52.26502773341702</v>
      </c>
      <c r="N55" s="48">
        <f>+N35*B47</f>
        <v>44.89057647938419</v>
      </c>
      <c r="O55" s="48">
        <f>+O35*B46</f>
        <v>146.41532991245907</v>
      </c>
      <c r="P55" s="48"/>
      <c r="Q55" s="48"/>
      <c r="R55" s="49">
        <f t="shared" si="22"/>
        <v>4353.578764128816</v>
      </c>
    </row>
    <row r="56" spans="1:18" ht="12.75">
      <c r="A56" s="34">
        <v>2005</v>
      </c>
      <c r="B56" s="36">
        <f>+'Modello cadenza sinistri'!T32</f>
        <v>0.5135832331338774</v>
      </c>
      <c r="C56" s="19"/>
      <c r="E56" s="41">
        <f t="shared" si="20"/>
        <v>2005</v>
      </c>
      <c r="F56" s="48">
        <f t="shared" si="21"/>
        <v>3661.382544421979</v>
      </c>
      <c r="G56" s="48">
        <f t="shared" si="23"/>
        <v>1647.4045116793689</v>
      </c>
      <c r="H56" s="48">
        <f t="shared" si="24"/>
        <v>775.6263162791981</v>
      </c>
      <c r="I56" s="48">
        <f t="shared" si="25"/>
        <v>387.6191371301479</v>
      </c>
      <c r="J56" s="48">
        <f t="shared" si="26"/>
        <v>228.98389194044003</v>
      </c>
      <c r="K56" s="48">
        <f t="shared" si="27"/>
        <v>123.0536743077938</v>
      </c>
      <c r="L56" s="48">
        <f t="shared" si="28"/>
        <v>76.90671405708039</v>
      </c>
      <c r="M56" s="48">
        <f>+M36*B49</f>
        <v>76.78940728991753</v>
      </c>
      <c r="N56" s="48">
        <f>+N36*B48</f>
        <v>66.65813920028035</v>
      </c>
      <c r="O56" s="48">
        <f>+O36*B47</f>
        <v>57.252859617835846</v>
      </c>
      <c r="P56" s="48">
        <f>+P36*B46</f>
        <v>186.7362147426835</v>
      </c>
      <c r="Q56" s="48"/>
      <c r="R56" s="49">
        <f t="shared" si="22"/>
        <v>7288.413410666726</v>
      </c>
    </row>
    <row r="57" spans="1:18" ht="12.75">
      <c r="A57" s="34">
        <v>2006</v>
      </c>
      <c r="B57" s="36">
        <f>+'Modello cadenza sinistri'!T33</f>
        <v>0.6880718781328712</v>
      </c>
      <c r="C57" s="19"/>
      <c r="E57" s="42">
        <f t="shared" si="20"/>
        <v>2006</v>
      </c>
      <c r="F57" s="50">
        <f t="shared" si="21"/>
        <v>8383.236910204752</v>
      </c>
      <c r="G57" s="50">
        <f t="shared" si="23"/>
        <v>2042.9981020062578</v>
      </c>
      <c r="H57" s="50">
        <f>+H37*B55</f>
        <v>919.227709687142</v>
      </c>
      <c r="I57" s="50">
        <f>+I37*B54</f>
        <v>432.78818118544007</v>
      </c>
      <c r="J57" s="50">
        <f>+J37*B53</f>
        <v>216.2858296969385</v>
      </c>
      <c r="K57" s="50">
        <f t="shared" si="27"/>
        <v>130.4431220771703</v>
      </c>
      <c r="L57" s="50">
        <f t="shared" si="28"/>
        <v>67.2735594323797</v>
      </c>
      <c r="M57" s="50">
        <f>+M37*B50</f>
        <v>66.08041129872392</v>
      </c>
      <c r="N57" s="50">
        <f>+N37*B49</f>
        <v>65.97961802576607</v>
      </c>
      <c r="O57" s="50">
        <f>+O37*B48</f>
        <v>57.27454759662288</v>
      </c>
      <c r="P57" s="50">
        <f>+P37*B47</f>
        <v>49.19326690731739</v>
      </c>
      <c r="Q57" s="50">
        <f>+Q37*B46</f>
        <v>160.44900664205812</v>
      </c>
      <c r="R57" s="51">
        <f t="shared" si="22"/>
        <v>12591.23026476057</v>
      </c>
    </row>
    <row r="58" spans="2:18" ht="12.75">
      <c r="B58" s="32"/>
      <c r="C58" s="55"/>
      <c r="E58" s="43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57"/>
    </row>
    <row r="59" spans="1:18" ht="13.5" thickBot="1">
      <c r="A59" s="34" t="s">
        <v>3</v>
      </c>
      <c r="B59" s="33"/>
      <c r="C59" s="55"/>
      <c r="E59" s="45" t="str">
        <f t="shared" si="20"/>
        <v>Totale</v>
      </c>
      <c r="F59" s="52">
        <f>SUM(F46:F57)</f>
        <v>16740.455475400948</v>
      </c>
      <c r="G59" s="52">
        <f aca="true" t="shared" si="29" ref="G59:Q59">SUM(G46:G57)</f>
        <v>6014.0404934503385</v>
      </c>
      <c r="H59" s="52">
        <f t="shared" si="29"/>
        <v>2965.549442671872</v>
      </c>
      <c r="I59" s="52">
        <f t="shared" si="29"/>
        <v>1558.2908757127211</v>
      </c>
      <c r="J59" s="52">
        <f t="shared" si="29"/>
        <v>876.0234758074951</v>
      </c>
      <c r="K59" s="52">
        <f t="shared" si="29"/>
        <v>530.0874533900901</v>
      </c>
      <c r="L59" s="52">
        <f t="shared" si="29"/>
        <v>311.6735732121795</v>
      </c>
      <c r="M59" s="52">
        <f t="shared" si="29"/>
        <v>299.1092395430723</v>
      </c>
      <c r="N59" s="52">
        <f t="shared" si="29"/>
        <v>278.4213996862078</v>
      </c>
      <c r="O59" s="52">
        <f t="shared" si="29"/>
        <v>260.9427371269178</v>
      </c>
      <c r="P59" s="52">
        <f t="shared" si="29"/>
        <v>235.9294816500009</v>
      </c>
      <c r="Q59" s="52">
        <f t="shared" si="29"/>
        <v>160.44900664205812</v>
      </c>
      <c r="R59" s="53">
        <f t="shared" si="22"/>
        <v>30230.972654293902</v>
      </c>
    </row>
    <row r="62" spans="5:10" ht="13.5" thickBot="1">
      <c r="E62" s="93" t="s">
        <v>42</v>
      </c>
      <c r="F62" s="93"/>
      <c r="G62" s="93"/>
      <c r="H62" s="93"/>
      <c r="I62" s="93"/>
      <c r="J62" s="93"/>
    </row>
    <row r="63" spans="5:18" ht="12.75">
      <c r="E63" s="97" t="s">
        <v>24</v>
      </c>
      <c r="F63" s="100" t="s">
        <v>28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2"/>
      <c r="R63" s="94" t="s">
        <v>3</v>
      </c>
    </row>
    <row r="64" spans="5:18" ht="12.75">
      <c r="E64" s="98"/>
      <c r="F64" s="101" t="s">
        <v>22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  <c r="R64" s="95"/>
    </row>
    <row r="65" spans="5:18" ht="12.75">
      <c r="E65" s="99"/>
      <c r="F65" s="38">
        <v>2007</v>
      </c>
      <c r="G65" s="37">
        <v>2008</v>
      </c>
      <c r="H65" s="37">
        <v>2009</v>
      </c>
      <c r="I65" s="37">
        <v>2010</v>
      </c>
      <c r="J65" s="37">
        <v>2011</v>
      </c>
      <c r="K65" s="37">
        <v>2012</v>
      </c>
      <c r="L65" s="37">
        <v>2013</v>
      </c>
      <c r="M65" s="37">
        <v>2014</v>
      </c>
      <c r="N65" s="37">
        <v>2015</v>
      </c>
      <c r="O65" s="37">
        <v>2016</v>
      </c>
      <c r="P65" s="37">
        <v>2017</v>
      </c>
      <c r="Q65" s="37">
        <v>2018</v>
      </c>
      <c r="R65" s="96"/>
    </row>
    <row r="66" spans="5:18" ht="12.75">
      <c r="E66" s="40" t="str">
        <f>+E46</f>
        <v>1995 e prec.</v>
      </c>
      <c r="F66" s="46">
        <f>+F26-F46</f>
        <v>0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>
        <f>+SUM(F66:Q66)</f>
        <v>0</v>
      </c>
    </row>
    <row r="67" spans="5:18" ht="12.75">
      <c r="E67" s="41">
        <f aca="true" t="shared" si="30" ref="E67:E79">+E47</f>
        <v>1996</v>
      </c>
      <c r="F67" s="48">
        <f aca="true" t="shared" si="31" ref="F67:G77">+F27-F47</f>
        <v>23.14110709617414</v>
      </c>
      <c r="G67" s="48">
        <f t="shared" si="31"/>
        <v>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9">
        <f aca="true" t="shared" si="32" ref="R67:R79">+SUM(F67:Q67)</f>
        <v>23.14110709617414</v>
      </c>
    </row>
    <row r="68" spans="5:18" ht="12.75">
      <c r="E68" s="41">
        <f t="shared" si="30"/>
        <v>1997</v>
      </c>
      <c r="F68" s="48">
        <f t="shared" si="31"/>
        <v>45.90236183059133</v>
      </c>
      <c r="G68" s="48">
        <f t="shared" si="31"/>
        <v>30.15133326962958</v>
      </c>
      <c r="H68" s="48">
        <f>+H28-H48</f>
        <v>0</v>
      </c>
      <c r="I68" s="48"/>
      <c r="J68" s="48"/>
      <c r="K68" s="48"/>
      <c r="L68" s="48"/>
      <c r="M68" s="48"/>
      <c r="N68" s="48"/>
      <c r="O68" s="48"/>
      <c r="P68" s="48"/>
      <c r="Q68" s="48"/>
      <c r="R68" s="49">
        <f t="shared" si="32"/>
        <v>76.0536951002209</v>
      </c>
    </row>
    <row r="69" spans="5:18" ht="12.75">
      <c r="E69" s="41">
        <f t="shared" si="30"/>
        <v>1998</v>
      </c>
      <c r="F69" s="48">
        <f t="shared" si="31"/>
        <v>85.20783689486913</v>
      </c>
      <c r="G69" s="48">
        <f t="shared" si="31"/>
        <v>51.938662239563</v>
      </c>
      <c r="H69" s="48">
        <f>+H29-H49</f>
        <v>34.11632544188882</v>
      </c>
      <c r="I69" s="48">
        <f>+I29-I49</f>
        <v>0</v>
      </c>
      <c r="J69" s="48"/>
      <c r="K69" s="48"/>
      <c r="L69" s="48"/>
      <c r="M69" s="48"/>
      <c r="N69" s="48"/>
      <c r="O69" s="48"/>
      <c r="P69" s="48"/>
      <c r="Q69" s="48"/>
      <c r="R69" s="49">
        <f t="shared" si="32"/>
        <v>171.26282457632095</v>
      </c>
    </row>
    <row r="70" spans="5:18" ht="12.75">
      <c r="E70" s="41">
        <f t="shared" si="30"/>
        <v>1999</v>
      </c>
      <c r="F70" s="48">
        <f t="shared" si="31"/>
        <v>188.92620038123482</v>
      </c>
      <c r="G70" s="48">
        <f t="shared" si="31"/>
        <v>110.48725372169952</v>
      </c>
      <c r="H70" s="48">
        <f>+H30-H50</f>
        <v>67.34779759646503</v>
      </c>
      <c r="I70" s="48">
        <f>+I30-I50</f>
        <v>44.23793916750657</v>
      </c>
      <c r="J70" s="48">
        <f>+J30-J50</f>
        <v>0</v>
      </c>
      <c r="K70" s="48"/>
      <c r="L70" s="48"/>
      <c r="M70" s="48"/>
      <c r="N70" s="48"/>
      <c r="O70" s="48"/>
      <c r="P70" s="48"/>
      <c r="Q70" s="48"/>
      <c r="R70" s="49">
        <f t="shared" si="32"/>
        <v>410.99919086690596</v>
      </c>
    </row>
    <row r="71" spans="5:18" ht="12.75">
      <c r="E71" s="41">
        <f t="shared" si="30"/>
        <v>2000</v>
      </c>
      <c r="F71" s="48">
        <f t="shared" si="31"/>
        <v>365.23612059685104</v>
      </c>
      <c r="G71" s="48">
        <f t="shared" si="31"/>
        <v>215.85257685569886</v>
      </c>
      <c r="H71" s="48">
        <f>+H31-H51</f>
        <v>126.23425643141792</v>
      </c>
      <c r="I71" s="48">
        <f>+I31-I51</f>
        <v>76.94642472784801</v>
      </c>
      <c r="J71" s="48">
        <f>+J31-J51</f>
        <v>50.542874121340695</v>
      </c>
      <c r="K71" s="48">
        <f>+K31-K51</f>
        <v>0</v>
      </c>
      <c r="L71" s="48"/>
      <c r="M71" s="48"/>
      <c r="N71" s="48"/>
      <c r="O71" s="48"/>
      <c r="P71" s="48"/>
      <c r="Q71" s="48"/>
      <c r="R71" s="49">
        <f t="shared" si="32"/>
        <v>834.8122527331565</v>
      </c>
    </row>
    <row r="72" spans="5:18" ht="12.75">
      <c r="E72" s="41">
        <f t="shared" si="30"/>
        <v>2001</v>
      </c>
      <c r="F72" s="48">
        <f t="shared" si="31"/>
        <v>587.7089943857263</v>
      </c>
      <c r="G72" s="48">
        <f t="shared" si="31"/>
        <v>348.2810117298144</v>
      </c>
      <c r="H72" s="48">
        <f>+H32-H52</f>
        <v>205.8321989866149</v>
      </c>
      <c r="I72" s="48">
        <f>+I32-I52</f>
        <v>120.37416910750673</v>
      </c>
      <c r="J72" s="48">
        <f>+J32-J52</f>
        <v>73.374393007497</v>
      </c>
      <c r="K72" s="48">
        <f>+K32-K52</f>
        <v>49.60905639900112</v>
      </c>
      <c r="L72" s="48">
        <f>+L32-L52</f>
        <v>0</v>
      </c>
      <c r="M72" s="48"/>
      <c r="N72" s="48"/>
      <c r="O72" s="48"/>
      <c r="P72" s="48"/>
      <c r="Q72" s="48"/>
      <c r="R72" s="49">
        <f t="shared" si="32"/>
        <v>1385.1798236161605</v>
      </c>
    </row>
    <row r="73" spans="5:18" ht="12.75">
      <c r="E73" s="41">
        <f t="shared" si="30"/>
        <v>2002</v>
      </c>
      <c r="F73" s="48">
        <f t="shared" si="31"/>
        <v>1024.4240851421605</v>
      </c>
      <c r="G73" s="48">
        <f t="shared" si="31"/>
        <v>606.5089595771171</v>
      </c>
      <c r="H73" s="48">
        <f>+H33-H53</f>
        <v>359.4220202219278</v>
      </c>
      <c r="I73" s="48">
        <f>+I33-I53</f>
        <v>212.41647490068405</v>
      </c>
      <c r="J73" s="48">
        <f>+J33-J53</f>
        <v>124.22476559451303</v>
      </c>
      <c r="K73" s="48">
        <f>+K33-K53</f>
        <v>78.2621247612091</v>
      </c>
      <c r="L73" s="48">
        <f>+L33-L53</f>
        <v>51.40710220474827</v>
      </c>
      <c r="M73" s="48">
        <f>+M33-M53</f>
        <v>0</v>
      </c>
      <c r="N73" s="48"/>
      <c r="O73" s="48"/>
      <c r="P73" s="48"/>
      <c r="Q73" s="48"/>
      <c r="R73" s="49">
        <f t="shared" si="32"/>
        <v>2456.66553240236</v>
      </c>
    </row>
    <row r="74" spans="5:18" ht="12.75">
      <c r="E74" s="41">
        <f t="shared" si="30"/>
        <v>2003</v>
      </c>
      <c r="F74" s="48">
        <f t="shared" si="31"/>
        <v>1511.4056842221707</v>
      </c>
      <c r="G74" s="48">
        <f t="shared" si="31"/>
        <v>916.4153469808102</v>
      </c>
      <c r="H74" s="48">
        <f>+H34-H54</f>
        <v>542.5625253243661</v>
      </c>
      <c r="I74" s="48">
        <f>+I34-I54</f>
        <v>321.52685606617047</v>
      </c>
      <c r="J74" s="48">
        <f>+J34-J54</f>
        <v>190.02063732573947</v>
      </c>
      <c r="K74" s="48">
        <f>+K34-K54</f>
        <v>114.69597086082436</v>
      </c>
      <c r="L74" s="48">
        <f>+L34-L54</f>
        <v>69.91323225502316</v>
      </c>
      <c r="M74" s="48">
        <f>+M34-M54</f>
        <v>71.00987446758526</v>
      </c>
      <c r="N74" s="48">
        <f>+N34-N54</f>
        <v>0</v>
      </c>
      <c r="O74" s="48"/>
      <c r="P74" s="48"/>
      <c r="Q74" s="48"/>
      <c r="R74" s="49">
        <f t="shared" si="32"/>
        <v>3737.5501275026895</v>
      </c>
    </row>
    <row r="75" spans="5:18" ht="12.75">
      <c r="E75" s="41">
        <f t="shared" si="30"/>
        <v>2004</v>
      </c>
      <c r="F75" s="48">
        <f t="shared" si="31"/>
        <v>2293.9678286576086</v>
      </c>
      <c r="G75" s="48">
        <f t="shared" si="31"/>
        <v>1322.22655029628</v>
      </c>
      <c r="H75" s="48">
        <f>+H35-H55</f>
        <v>801.7097696047098</v>
      </c>
      <c r="I75" s="48">
        <f>+I35-I55</f>
        <v>474.6512360437974</v>
      </c>
      <c r="J75" s="48">
        <f>+J35-J55</f>
        <v>281.2820873720418</v>
      </c>
      <c r="K75" s="48">
        <f>+K35-K55</f>
        <v>173.13779117183037</v>
      </c>
      <c r="L75" s="48">
        <f>+L35-L55</f>
        <v>101.25392361363923</v>
      </c>
      <c r="M75" s="48">
        <f>+M35-M55</f>
        <v>101.45760629195163</v>
      </c>
      <c r="N75" s="48">
        <f>+N35-N55</f>
        <v>103.04904599880723</v>
      </c>
      <c r="O75" s="48">
        <f>+O35-O55</f>
        <v>0</v>
      </c>
      <c r="P75" s="48"/>
      <c r="Q75" s="48"/>
      <c r="R75" s="49">
        <f t="shared" si="32"/>
        <v>5652.735839050665</v>
      </c>
    </row>
    <row r="76" spans="5:18" ht="12.75">
      <c r="E76" s="41">
        <f t="shared" si="30"/>
        <v>2005</v>
      </c>
      <c r="F76" s="48">
        <f t="shared" si="31"/>
        <v>3467.710284563648</v>
      </c>
      <c r="G76" s="48">
        <f t="shared" si="31"/>
        <v>1832.2060759926223</v>
      </c>
      <c r="H76" s="48">
        <f>+H36-H56</f>
        <v>1056.0703986460303</v>
      </c>
      <c r="I76" s="48">
        <f>+I36-I56</f>
        <v>640.330475738175</v>
      </c>
      <c r="J76" s="48">
        <f>+J36-J56</f>
        <v>379.10683305692385</v>
      </c>
      <c r="K76" s="48">
        <f>+K36-K56</f>
        <v>234.09681440966142</v>
      </c>
      <c r="L76" s="48">
        <f>+L36-L56</f>
        <v>138.34995438419782</v>
      </c>
      <c r="M76" s="48">
        <f>+M36-M56</f>
        <v>129.1379422821412</v>
      </c>
      <c r="N76" s="48">
        <f>+N36-N56</f>
        <v>129.39771653104978</v>
      </c>
      <c r="O76" s="48">
        <f>+O36-O56</f>
        <v>131.42741811371263</v>
      </c>
      <c r="P76" s="48">
        <f>+P36-P56</f>
        <v>0</v>
      </c>
      <c r="Q76" s="48"/>
      <c r="R76" s="49">
        <f t="shared" si="32"/>
        <v>8137.833913718163</v>
      </c>
    </row>
    <row r="77" spans="5:18" ht="12.75">
      <c r="E77" s="42">
        <f t="shared" si="30"/>
        <v>2006</v>
      </c>
      <c r="F77" s="50">
        <f t="shared" si="31"/>
        <v>3800.42758274506</v>
      </c>
      <c r="G77" s="50">
        <f t="shared" si="31"/>
        <v>1934.9318034151343</v>
      </c>
      <c r="H77" s="50">
        <f>+H37-H57</f>
        <v>1022.3442894378569</v>
      </c>
      <c r="I77" s="50">
        <f>+I37-I57</f>
        <v>589.2718921997929</v>
      </c>
      <c r="J77" s="50">
        <f>+J37-J57</f>
        <v>357.29507384658694</v>
      </c>
      <c r="K77" s="50">
        <f>+K37-K57</f>
        <v>215.96226042658253</v>
      </c>
      <c r="L77" s="50">
        <f>+L37-L57</f>
        <v>127.98094852273468</v>
      </c>
      <c r="M77" s="50">
        <f>+M37-M57</f>
        <v>118.87417114300446</v>
      </c>
      <c r="N77" s="50">
        <f>+N37-N57</f>
        <v>110.95895130743956</v>
      </c>
      <c r="O77" s="50">
        <f>+O37-O57</f>
        <v>111.18215664683234</v>
      </c>
      <c r="P77" s="50">
        <f>+P37-P57</f>
        <v>112.92613332091679</v>
      </c>
      <c r="Q77" s="50">
        <f>+Q37-Q57</f>
        <v>0</v>
      </c>
      <c r="R77" s="51">
        <f t="shared" si="32"/>
        <v>8502.15526301194</v>
      </c>
    </row>
    <row r="78" spans="5:18" ht="12.75">
      <c r="E78" s="43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57"/>
    </row>
    <row r="79" spans="5:18" ht="13.5" thickBot="1">
      <c r="E79" s="45" t="str">
        <f t="shared" si="30"/>
        <v>Totale</v>
      </c>
      <c r="F79" s="52">
        <f>SUM(F66:F77)</f>
        <v>13394.058086516094</v>
      </c>
      <c r="G79" s="52">
        <f aca="true" t="shared" si="33" ref="G79:Q79">SUM(G66:G77)</f>
        <v>7368.999574078369</v>
      </c>
      <c r="H79" s="52">
        <f t="shared" si="33"/>
        <v>4215.639581691278</v>
      </c>
      <c r="I79" s="52">
        <f t="shared" si="33"/>
        <v>2479.755467951481</v>
      </c>
      <c r="J79" s="52">
        <f t="shared" si="33"/>
        <v>1455.846664324643</v>
      </c>
      <c r="K79" s="52">
        <f t="shared" si="33"/>
        <v>865.7640180291089</v>
      </c>
      <c r="L79" s="52">
        <f t="shared" si="33"/>
        <v>488.9051609803431</v>
      </c>
      <c r="M79" s="52">
        <f t="shared" si="33"/>
        <v>420.4795941846826</v>
      </c>
      <c r="N79" s="52">
        <f t="shared" si="33"/>
        <v>343.40571383729656</v>
      </c>
      <c r="O79" s="52">
        <f t="shared" si="33"/>
        <v>242.60957476054497</v>
      </c>
      <c r="P79" s="52">
        <f t="shared" si="33"/>
        <v>112.92613332091679</v>
      </c>
      <c r="Q79" s="52">
        <f t="shared" si="33"/>
        <v>0</v>
      </c>
      <c r="R79" s="53">
        <f t="shared" si="32"/>
        <v>31388.389569674753</v>
      </c>
    </row>
    <row r="82" spans="5:10" ht="13.5" thickBot="1">
      <c r="E82" s="93" t="s">
        <v>43</v>
      </c>
      <c r="F82" s="93"/>
      <c r="G82" s="93"/>
      <c r="H82" s="93"/>
      <c r="I82" s="93"/>
      <c r="J82" s="93"/>
    </row>
    <row r="83" spans="1:17" ht="12.75" customHeight="1">
      <c r="A83" s="84" t="s">
        <v>46</v>
      </c>
      <c r="B83" s="84" t="s">
        <v>33</v>
      </c>
      <c r="C83" s="84" t="s">
        <v>29</v>
      </c>
      <c r="E83" s="97" t="s">
        <v>24</v>
      </c>
      <c r="F83" s="100" t="s">
        <v>32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102"/>
    </row>
    <row r="84" spans="1:17" ht="12.75">
      <c r="A84" s="85"/>
      <c r="B84" s="85"/>
      <c r="C84" s="85"/>
      <c r="E84" s="98"/>
      <c r="F84" s="101" t="s">
        <v>22</v>
      </c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103"/>
    </row>
    <row r="85" spans="1:17" ht="12.75">
      <c r="A85" s="86"/>
      <c r="B85" s="86"/>
      <c r="C85" s="86"/>
      <c r="E85" s="99"/>
      <c r="F85" s="38">
        <v>2007</v>
      </c>
      <c r="G85" s="37">
        <v>2008</v>
      </c>
      <c r="H85" s="37">
        <v>2009</v>
      </c>
      <c r="I85" s="37">
        <v>2010</v>
      </c>
      <c r="J85" s="37">
        <v>2011</v>
      </c>
      <c r="K85" s="37">
        <v>2012</v>
      </c>
      <c r="L85" s="37">
        <v>2013</v>
      </c>
      <c r="M85" s="37">
        <v>2014</v>
      </c>
      <c r="N85" s="37">
        <v>2015</v>
      </c>
      <c r="O85" s="37">
        <v>2016</v>
      </c>
      <c r="P85" s="37">
        <v>2017</v>
      </c>
      <c r="Q85" s="39">
        <v>2018</v>
      </c>
    </row>
    <row r="86" spans="1:17" ht="12.75">
      <c r="A86" s="31">
        <f>+'Modello dell''onere medio'!T81</f>
        <v>37959.333118369046</v>
      </c>
      <c r="B86" s="31">
        <f>+'Modello dell''onere medio'!T30</f>
        <v>26318.8451080854</v>
      </c>
      <c r="C86" s="64">
        <f>+'Modello dell''onere medio'!W49</f>
        <v>1.79585632602213</v>
      </c>
      <c r="E86" s="40" t="str">
        <f>+E66</f>
        <v>1995 e prec.</v>
      </c>
      <c r="F86" s="46">
        <f>+B86*$C$97</f>
        <v>27634.78736348967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7"/>
    </row>
    <row r="87" spans="1:17" ht="12.75">
      <c r="A87" s="31">
        <f>+'Modello dell''onere medio'!T82</f>
        <v>32111.227542625744</v>
      </c>
      <c r="B87" s="31">
        <f>+'Modello dell''onere medio'!T31</f>
        <v>20316.932031159424</v>
      </c>
      <c r="C87" s="64">
        <f>+'Modello dell''onere medio'!V49</f>
        <v>1.7103393581163142</v>
      </c>
      <c r="E87" s="41">
        <f aca="true" t="shared" si="34" ref="E87:E99">+E67</f>
        <v>1996</v>
      </c>
      <c r="F87" s="48">
        <f aca="true" t="shared" si="35" ref="F87:F97">+B87*$C$97</f>
        <v>21332.778632717396</v>
      </c>
      <c r="G87" s="48">
        <f>+B86*$C$96</f>
        <v>29016.526731664155</v>
      </c>
      <c r="H87" s="48"/>
      <c r="I87" s="48"/>
      <c r="J87" s="48"/>
      <c r="K87" s="48"/>
      <c r="L87" s="48"/>
      <c r="M87" s="48"/>
      <c r="N87" s="48"/>
      <c r="O87" s="48"/>
      <c r="P87" s="48"/>
      <c r="Q87" s="49"/>
    </row>
    <row r="88" spans="1:17" ht="12.75">
      <c r="A88" s="31">
        <f>+'Modello dell''onere medio'!T83</f>
        <v>23841.25525392817</v>
      </c>
      <c r="B88" s="31">
        <f>+'Modello dell''onere medio'!T32</f>
        <v>15592.368470554604</v>
      </c>
      <c r="C88" s="64">
        <f>+'Modello dell''onere medio'!U49</f>
        <v>1.628894626777442</v>
      </c>
      <c r="E88" s="41">
        <f t="shared" si="34"/>
        <v>1997</v>
      </c>
      <c r="F88" s="48">
        <f t="shared" si="35"/>
        <v>16371.986894082334</v>
      </c>
      <c r="G88" s="48">
        <f aca="true" t="shared" si="36" ref="G88:G97">+B87*$C$96</f>
        <v>22399.417564353265</v>
      </c>
      <c r="H88" s="48">
        <f>+B86*$C$95</f>
        <v>30467.353068247365</v>
      </c>
      <c r="I88" s="48"/>
      <c r="J88" s="48"/>
      <c r="K88" s="48"/>
      <c r="L88" s="48"/>
      <c r="M88" s="48"/>
      <c r="N88" s="48"/>
      <c r="O88" s="48"/>
      <c r="P88" s="48"/>
      <c r="Q88" s="49"/>
    </row>
    <row r="89" spans="1:17" ht="12.75">
      <c r="A89" s="31">
        <f>+'Modello dell''onere medio'!T84</f>
        <v>26646.62314208754</v>
      </c>
      <c r="B89" s="31">
        <f>+'Modello dell''onere medio'!T33</f>
        <v>14723.35183366506</v>
      </c>
      <c r="C89" s="64">
        <f>+'Modello dell''onere medio'!T49</f>
        <v>1.5513282159785162</v>
      </c>
      <c r="E89" s="41">
        <f t="shared" si="34"/>
        <v>1998</v>
      </c>
      <c r="F89" s="48">
        <f t="shared" si="35"/>
        <v>15459.519425348313</v>
      </c>
      <c r="G89" s="48">
        <f t="shared" si="36"/>
        <v>17190.58623878645</v>
      </c>
      <c r="H89" s="48">
        <f aca="true" t="shared" si="37" ref="H89:H97">+B87*$C$95</f>
        <v>23519.38844257093</v>
      </c>
      <c r="I89" s="48">
        <f>+B86*$C$94</f>
        <v>31990.720721659734</v>
      </c>
      <c r="J89" s="48"/>
      <c r="K89" s="48"/>
      <c r="L89" s="48"/>
      <c r="M89" s="48"/>
      <c r="N89" s="48"/>
      <c r="O89" s="48"/>
      <c r="P89" s="48"/>
      <c r="Q89" s="49"/>
    </row>
    <row r="90" spans="1:17" ht="12.75">
      <c r="A90" s="31">
        <f>+'Modello dell''onere medio'!T85</f>
        <v>38538.71903000657</v>
      </c>
      <c r="B90" s="31">
        <f>+'Modello dell''onere medio'!T34</f>
        <v>15355.570627618106</v>
      </c>
      <c r="C90" s="64">
        <f>+'Modello dell''onere medio'!S49</f>
        <v>1.477455443789063</v>
      </c>
      <c r="E90" s="41">
        <f t="shared" si="34"/>
        <v>1999</v>
      </c>
      <c r="F90" s="48">
        <f t="shared" si="35"/>
        <v>16123.349158999012</v>
      </c>
      <c r="G90" s="48">
        <f t="shared" si="36"/>
        <v>16232.495396615728</v>
      </c>
      <c r="H90" s="48">
        <f t="shared" si="37"/>
        <v>18050.115550725775</v>
      </c>
      <c r="I90" s="48">
        <f aca="true" t="shared" si="38" ref="I90:I97">+B87*$C$94</f>
        <v>24695.35786469948</v>
      </c>
      <c r="J90" s="48">
        <f>+B86*$C$93</f>
        <v>33590.256757742725</v>
      </c>
      <c r="K90" s="48"/>
      <c r="L90" s="48"/>
      <c r="M90" s="48"/>
      <c r="N90" s="48"/>
      <c r="O90" s="48"/>
      <c r="P90" s="48"/>
      <c r="Q90" s="49"/>
    </row>
    <row r="91" spans="1:17" ht="12.75">
      <c r="A91" s="31">
        <f>+'Modello dell''onere medio'!T86</f>
        <v>30734.915821840423</v>
      </c>
      <c r="B91" s="31">
        <f>+'Modello dell''onere medio'!T35</f>
        <v>18989.173619730336</v>
      </c>
      <c r="C91" s="64">
        <f>+'Modello dell''onere medio'!R49</f>
        <v>1.4071004226562505</v>
      </c>
      <c r="E91" s="41">
        <f t="shared" si="34"/>
        <v>2000</v>
      </c>
      <c r="F91" s="48">
        <f t="shared" si="35"/>
        <v>19938.632300716854</v>
      </c>
      <c r="G91" s="48">
        <f t="shared" si="36"/>
        <v>16929.516616948964</v>
      </c>
      <c r="H91" s="48">
        <f t="shared" si="37"/>
        <v>17044.120166446515</v>
      </c>
      <c r="I91" s="48">
        <f t="shared" si="38"/>
        <v>18952.621328262067</v>
      </c>
      <c r="J91" s="48">
        <f aca="true" t="shared" si="39" ref="J91:J97">+B87*$C$93</f>
        <v>25930.125757934456</v>
      </c>
      <c r="K91" s="48">
        <f>+B86*$C$92</f>
        <v>35269.76959562986</v>
      </c>
      <c r="L91" s="48"/>
      <c r="M91" s="48"/>
      <c r="N91" s="48"/>
      <c r="O91" s="48"/>
      <c r="P91" s="48"/>
      <c r="Q91" s="49"/>
    </row>
    <row r="92" spans="1:17" ht="12.75">
      <c r="A92" s="31">
        <f>+'Modello dell''onere medio'!T87</f>
        <v>20701.552497720037</v>
      </c>
      <c r="B92" s="31">
        <f>+'Modello dell''onere medio'!T36</f>
        <v>14731.648566890159</v>
      </c>
      <c r="C92" s="64">
        <f>+'Modello dell''onere medio'!Q49</f>
        <v>1.3400956406250004</v>
      </c>
      <c r="E92" s="41">
        <f t="shared" si="34"/>
        <v>2001</v>
      </c>
      <c r="F92" s="48">
        <f t="shared" si="35"/>
        <v>15468.230995234668</v>
      </c>
      <c r="G92" s="48">
        <f t="shared" si="36"/>
        <v>20935.563915752697</v>
      </c>
      <c r="H92" s="48">
        <f t="shared" si="37"/>
        <v>17775.992447796412</v>
      </c>
      <c r="I92" s="48">
        <f t="shared" si="38"/>
        <v>17896.326174768845</v>
      </c>
      <c r="J92" s="48">
        <f t="shared" si="39"/>
        <v>19900.25239467517</v>
      </c>
      <c r="K92" s="48">
        <f aca="true" t="shared" si="40" ref="K92:K97">+B87*$C$92</f>
        <v>27226.63204583118</v>
      </c>
      <c r="L92" s="48">
        <f>+B86*$C$91</f>
        <v>37033.25807541136</v>
      </c>
      <c r="M92" s="48"/>
      <c r="N92" s="48"/>
      <c r="O92" s="48"/>
      <c r="P92" s="48"/>
      <c r="Q92" s="49"/>
    </row>
    <row r="93" spans="1:17" ht="12.75">
      <c r="A93" s="31">
        <f>+'Modello dell''onere medio'!T88</f>
        <v>15793.369596702149</v>
      </c>
      <c r="B93" s="31">
        <f>+'Modello dell''onere medio'!T37</f>
        <v>10060.49317216427</v>
      </c>
      <c r="C93" s="64">
        <f>+'Modello dell''onere medio'!P49</f>
        <v>1.2762815625000004</v>
      </c>
      <c r="E93" s="41">
        <f t="shared" si="34"/>
        <v>2002</v>
      </c>
      <c r="F93" s="48">
        <f t="shared" si="35"/>
        <v>10563.517830772484</v>
      </c>
      <c r="G93" s="48">
        <f t="shared" si="36"/>
        <v>16241.6425449964</v>
      </c>
      <c r="H93" s="48">
        <f t="shared" si="37"/>
        <v>21982.342111540333</v>
      </c>
      <c r="I93" s="48">
        <f t="shared" si="38"/>
        <v>18664.792070186235</v>
      </c>
      <c r="J93" s="48">
        <f t="shared" si="39"/>
        <v>18791.142483507287</v>
      </c>
      <c r="K93" s="48">
        <f t="shared" si="40"/>
        <v>20895.26501440893</v>
      </c>
      <c r="L93" s="48">
        <f>+B87*$C$91</f>
        <v>28587.96364812274</v>
      </c>
      <c r="M93" s="48">
        <f>+B86*$C$90</f>
        <v>38884.92097918192</v>
      </c>
      <c r="N93" s="48"/>
      <c r="O93" s="48"/>
      <c r="P93" s="48"/>
      <c r="Q93" s="49"/>
    </row>
    <row r="94" spans="1:17" ht="12.75">
      <c r="A94" s="31">
        <f>+'Modello dell''onere medio'!T89</f>
        <v>8761.391486050079</v>
      </c>
      <c r="B94" s="31">
        <f>+'Modello dell''onere medio'!T38</f>
        <v>6449.38993695486</v>
      </c>
      <c r="C94" s="64">
        <f>+'Modello dell''onere medio'!O49</f>
        <v>1.2155062500000002</v>
      </c>
      <c r="E94" s="41">
        <f t="shared" si="34"/>
        <v>2003</v>
      </c>
      <c r="F94" s="48">
        <f t="shared" si="35"/>
        <v>6771.859433802603</v>
      </c>
      <c r="G94" s="48">
        <f t="shared" si="36"/>
        <v>11091.693722311107</v>
      </c>
      <c r="H94" s="48">
        <f t="shared" si="37"/>
        <v>17053.724672246222</v>
      </c>
      <c r="I94" s="48">
        <f t="shared" si="38"/>
        <v>23081.45921711735</v>
      </c>
      <c r="J94" s="48">
        <f t="shared" si="39"/>
        <v>19598.031673695546</v>
      </c>
      <c r="K94" s="48">
        <f t="shared" si="40"/>
        <v>19730.69960768265</v>
      </c>
      <c r="L94" s="48">
        <f>+B88*$C$91</f>
        <v>21940.02826512938</v>
      </c>
      <c r="M94" s="48">
        <f>+B87*$C$90</f>
        <v>30017.361830528876</v>
      </c>
      <c r="N94" s="48">
        <f>+B86*$C$89</f>
        <v>40829.16702814102</v>
      </c>
      <c r="O94" s="48"/>
      <c r="P94" s="48"/>
      <c r="Q94" s="49"/>
    </row>
    <row r="95" spans="1:17" ht="12.75">
      <c r="A95" s="31">
        <f>+'Modello dell''onere medio'!T90</f>
        <v>8531.413936993506</v>
      </c>
      <c r="B95" s="31">
        <f>+'Modello dell''onere medio'!T39</f>
        <v>5462.014963491924</v>
      </c>
      <c r="C95" s="64">
        <f>+'Modello dell''onere medio'!N49</f>
        <v>1.1576250000000001</v>
      </c>
      <c r="E95" s="41">
        <f t="shared" si="34"/>
        <v>2004</v>
      </c>
      <c r="F95" s="48">
        <f t="shared" si="35"/>
        <v>5735.115711666521</v>
      </c>
      <c r="G95" s="48">
        <f t="shared" si="36"/>
        <v>7110.452405492733</v>
      </c>
      <c r="H95" s="48">
        <f t="shared" si="37"/>
        <v>11646.278408426664</v>
      </c>
      <c r="I95" s="48">
        <f t="shared" si="38"/>
        <v>17906.410905858535</v>
      </c>
      <c r="J95" s="48">
        <f t="shared" si="39"/>
        <v>24235.532177973222</v>
      </c>
      <c r="K95" s="48">
        <f t="shared" si="40"/>
        <v>20577.933257380326</v>
      </c>
      <c r="L95" s="48">
        <f>+B89*$C$91</f>
        <v>20717.234588066785</v>
      </c>
      <c r="M95" s="48">
        <f>+B88*$C$90</f>
        <v>23037.029678385847</v>
      </c>
      <c r="N95" s="48">
        <f>+B87*$C$89</f>
        <v>31518.22992205532</v>
      </c>
      <c r="O95" s="48">
        <f>+B86*$C$88</f>
        <v>42870.62537954807</v>
      </c>
      <c r="P95" s="48"/>
      <c r="Q95" s="49"/>
    </row>
    <row r="96" spans="1:17" ht="12.75">
      <c r="A96" s="31">
        <f>+'Modello dell''onere medio'!T91</f>
        <v>7869.151313352994</v>
      </c>
      <c r="B96" s="31">
        <f>+'Modello dell''onere medio'!T40</f>
        <v>5442.158644774175</v>
      </c>
      <c r="C96" s="64">
        <f>+'Modello dell''onere medio'!M49</f>
        <v>1.1025</v>
      </c>
      <c r="E96" s="41">
        <f t="shared" si="34"/>
        <v>2005</v>
      </c>
      <c r="F96" s="48">
        <f t="shared" si="35"/>
        <v>5714.266577012883</v>
      </c>
      <c r="G96" s="48">
        <f t="shared" si="36"/>
        <v>6021.8714972498465</v>
      </c>
      <c r="H96" s="48">
        <f t="shared" si="37"/>
        <v>7465.97502576737</v>
      </c>
      <c r="I96" s="48">
        <f t="shared" si="38"/>
        <v>12228.592328847999</v>
      </c>
      <c r="J96" s="48">
        <f t="shared" si="39"/>
        <v>18801.731451151463</v>
      </c>
      <c r="K96" s="48">
        <f t="shared" si="40"/>
        <v>25447.308786871883</v>
      </c>
      <c r="L96" s="48">
        <f>+B90*$C$91</f>
        <v>21606.829920249344</v>
      </c>
      <c r="M96" s="48">
        <f>+B89*$C$90</f>
        <v>21753.096317470125</v>
      </c>
      <c r="N96" s="48">
        <f>+B88*$C$89</f>
        <v>24188.88116230514</v>
      </c>
      <c r="O96" s="48">
        <f>+B87*$C$88</f>
        <v>33094.141418158084</v>
      </c>
      <c r="P96" s="48">
        <f>+B86*$C$87</f>
        <v>45014.15664852548</v>
      </c>
      <c r="Q96" s="49"/>
    </row>
    <row r="97" spans="1:17" ht="13.5" thickBot="1">
      <c r="A97" s="33">
        <f>+'Modello dell''onere medio'!T92</f>
        <v>5467.39036565556</v>
      </c>
      <c r="B97" s="33">
        <f>+'Modello dell''onere medio'!T41</f>
        <v>4060.020834500649</v>
      </c>
      <c r="C97" s="65">
        <f>+'Modello dell''onere medio'!L49</f>
        <v>1.05</v>
      </c>
      <c r="E97" s="42">
        <f t="shared" si="34"/>
        <v>2006</v>
      </c>
      <c r="F97" s="50">
        <f>+A97*$C$97</f>
        <v>5740.759883938339</v>
      </c>
      <c r="G97" s="50">
        <f>+A96*$C$96</f>
        <v>8675.739322971676</v>
      </c>
      <c r="H97" s="50">
        <f>+A95*$C$95</f>
        <v>9876.178058812107</v>
      </c>
      <c r="I97" s="50">
        <f>+A94*$C$94</f>
        <v>10649.52610999066</v>
      </c>
      <c r="J97" s="50">
        <f>+A93*$C$93</f>
        <v>20156.786426019018</v>
      </c>
      <c r="K97" s="50">
        <f>+A92*$C$92</f>
        <v>27742.06025636421</v>
      </c>
      <c r="L97" s="50">
        <f>+A91*$C$91</f>
        <v>43247.11304321594</v>
      </c>
      <c r="M97" s="50">
        <f>+A90*$C$90</f>
        <v>56939.240227540366</v>
      </c>
      <c r="N97" s="50">
        <f>+A89*$C$89</f>
        <v>41337.65834086651</v>
      </c>
      <c r="O97" s="50">
        <f>+A88*$C$88</f>
        <v>38834.89257875306</v>
      </c>
      <c r="P97" s="50">
        <f>+A87*$C$87</f>
        <v>54921.09630358143</v>
      </c>
      <c r="Q97" s="51">
        <f>+A86*C86</f>
        <v>68169.5085122044</v>
      </c>
    </row>
    <row r="98" spans="5:17" ht="12.75">
      <c r="E98" s="43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44"/>
    </row>
    <row r="99" spans="5:17" ht="13.5" thickBot="1">
      <c r="E99" s="45" t="str">
        <f t="shared" si="34"/>
        <v>Totale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3"/>
    </row>
    <row r="102" spans="5:10" ht="13.5" thickBot="1">
      <c r="E102" s="93" t="s">
        <v>47</v>
      </c>
      <c r="F102" s="93"/>
      <c r="G102" s="93"/>
      <c r="H102" s="93"/>
      <c r="I102" s="93"/>
      <c r="J102" s="93"/>
    </row>
    <row r="103" spans="3:23" ht="12.75" customHeight="1">
      <c r="C103" s="84" t="s">
        <v>38</v>
      </c>
      <c r="E103" s="87" t="s">
        <v>24</v>
      </c>
      <c r="F103" s="90" t="s">
        <v>35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2"/>
      <c r="R103" s="78" t="s">
        <v>3</v>
      </c>
      <c r="S103" s="78" t="s">
        <v>36</v>
      </c>
      <c r="T103" s="94" t="s">
        <v>37</v>
      </c>
      <c r="W103" s="84" t="s">
        <v>38</v>
      </c>
    </row>
    <row r="104" spans="3:23" ht="12.75">
      <c r="C104" s="85"/>
      <c r="E104" s="88"/>
      <c r="F104" s="81" t="s">
        <v>22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3"/>
      <c r="R104" s="79"/>
      <c r="S104" s="79"/>
      <c r="T104" s="95"/>
      <c r="W104" s="85"/>
    </row>
    <row r="105" spans="3:23" ht="13.5" thickBot="1">
      <c r="C105" s="85"/>
      <c r="E105" s="89"/>
      <c r="F105" s="63">
        <v>2007</v>
      </c>
      <c r="G105" s="37">
        <v>2008</v>
      </c>
      <c r="H105" s="37">
        <v>2009</v>
      </c>
      <c r="I105" s="37">
        <v>2010</v>
      </c>
      <c r="J105" s="37">
        <v>2011</v>
      </c>
      <c r="K105" s="37">
        <v>2012</v>
      </c>
      <c r="L105" s="37">
        <v>2013</v>
      </c>
      <c r="M105" s="37">
        <v>2014</v>
      </c>
      <c r="N105" s="37">
        <v>2015</v>
      </c>
      <c r="O105" s="37">
        <v>2016</v>
      </c>
      <c r="P105" s="37">
        <v>2017</v>
      </c>
      <c r="Q105" s="37">
        <v>2018</v>
      </c>
      <c r="R105" s="80"/>
      <c r="S105" s="80"/>
      <c r="T105" s="96"/>
      <c r="W105" s="85"/>
    </row>
    <row r="106" spans="2:25" ht="12.75">
      <c r="B106" s="34" t="s">
        <v>8</v>
      </c>
      <c r="C106" s="66">
        <v>5111556.508</v>
      </c>
      <c r="D106" s="17"/>
      <c r="E106" s="59" t="str">
        <f>+E86</f>
        <v>1995 e prec.</v>
      </c>
      <c r="F106" s="46">
        <f>+F86*F46</f>
        <v>4606369.643929505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>
        <f aca="true" t="shared" si="41" ref="R106:R117">+SUM(F106:Q106)</f>
        <v>4606369.643929505</v>
      </c>
      <c r="S106" s="46"/>
      <c r="T106" s="47">
        <f>SUM(R106:S106)</f>
        <v>4606369.643929505</v>
      </c>
      <c r="V106" s="34" t="s">
        <v>8</v>
      </c>
      <c r="W106" s="66">
        <f>+C106</f>
        <v>5111556.508</v>
      </c>
      <c r="X106" s="17"/>
      <c r="Y106" s="17"/>
    </row>
    <row r="107" spans="2:25" ht="12.75">
      <c r="B107" s="34">
        <v>1996</v>
      </c>
      <c r="C107" s="67">
        <v>1321160.148</v>
      </c>
      <c r="E107" s="43">
        <f aca="true" t="shared" si="42" ref="E107:E119">+E87</f>
        <v>1996</v>
      </c>
      <c r="F107" s="48">
        <f aca="true" t="shared" si="43" ref="F107:G117">+F87*F47</f>
        <v>215051.64356138383</v>
      </c>
      <c r="G107" s="48">
        <f t="shared" si="43"/>
        <v>661542.1592143454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>
        <f t="shared" si="41"/>
        <v>876593.8027757292</v>
      </c>
      <c r="S107" s="48"/>
      <c r="T107" s="49">
        <f aca="true" t="shared" si="44" ref="T107:T119">SUM(R107:S107)</f>
        <v>876593.8027757292</v>
      </c>
      <c r="V107" s="34">
        <v>1996</v>
      </c>
      <c r="W107" s="67">
        <f aca="true" t="shared" si="45" ref="W107:W117">+C107</f>
        <v>1321160.148</v>
      </c>
      <c r="X107" s="17"/>
      <c r="Y107" s="17"/>
    </row>
    <row r="108" spans="2:25" ht="12.75">
      <c r="B108" s="34">
        <v>1997</v>
      </c>
      <c r="C108" s="67">
        <v>2044248.864</v>
      </c>
      <c r="E108" s="43">
        <f t="shared" si="42"/>
        <v>1997</v>
      </c>
      <c r="F108" s="48">
        <f t="shared" si="43"/>
        <v>387135.4966334695</v>
      </c>
      <c r="G108" s="48">
        <f t="shared" si="43"/>
        <v>294207.9838992023</v>
      </c>
      <c r="H108" s="48">
        <f>+H88*H48</f>
        <v>905043.0013162057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>
        <f t="shared" si="41"/>
        <v>1586386.4818488774</v>
      </c>
      <c r="S108" s="48"/>
      <c r="T108" s="49">
        <f t="shared" si="44"/>
        <v>1586386.4818488774</v>
      </c>
      <c r="V108" s="34">
        <v>1997</v>
      </c>
      <c r="W108" s="67">
        <f t="shared" si="45"/>
        <v>2044248.864</v>
      </c>
      <c r="X108" s="17"/>
      <c r="Y108" s="17"/>
    </row>
    <row r="109" spans="2:25" ht="12.75">
      <c r="B109" s="34">
        <v>1998</v>
      </c>
      <c r="C109" s="67">
        <v>3064291.976</v>
      </c>
      <c r="E109" s="43">
        <f t="shared" si="42"/>
        <v>1998</v>
      </c>
      <c r="F109" s="48">
        <f t="shared" si="43"/>
        <v>783290.7233328671</v>
      </c>
      <c r="G109" s="48">
        <f t="shared" si="43"/>
        <v>459947.2434237668</v>
      </c>
      <c r="H109" s="48">
        <f>+H89*H49</f>
        <v>349542.09150141536</v>
      </c>
      <c r="I109" s="48">
        <f>+I89*I49</f>
        <v>1075261.8585876601</v>
      </c>
      <c r="J109" s="48"/>
      <c r="K109" s="48"/>
      <c r="L109" s="48"/>
      <c r="M109" s="48"/>
      <c r="N109" s="48"/>
      <c r="O109" s="48"/>
      <c r="P109" s="48"/>
      <c r="Q109" s="48"/>
      <c r="R109" s="48">
        <f t="shared" si="41"/>
        <v>2668041.916845709</v>
      </c>
      <c r="S109" s="48"/>
      <c r="T109" s="49">
        <f t="shared" si="44"/>
        <v>2668041.916845709</v>
      </c>
      <c r="V109" s="34">
        <v>1998</v>
      </c>
      <c r="W109" s="67">
        <f t="shared" si="45"/>
        <v>3064291.976</v>
      </c>
      <c r="X109" s="17"/>
      <c r="Y109" s="17"/>
    </row>
    <row r="110" spans="2:25" ht="12.75">
      <c r="B110" s="34">
        <v>1999</v>
      </c>
      <c r="C110" s="67">
        <v>5902759.640000001</v>
      </c>
      <c r="E110" s="43">
        <f t="shared" si="42"/>
        <v>1999</v>
      </c>
      <c r="F110" s="48">
        <f t="shared" si="43"/>
        <v>1693295.2296077227</v>
      </c>
      <c r="G110" s="48">
        <f t="shared" si="43"/>
        <v>1066460.8590309198</v>
      </c>
      <c r="H110" s="48">
        <f>+H90*H50</f>
        <v>626224.3605330744</v>
      </c>
      <c r="I110" s="48">
        <f>+I90*I50</f>
        <v>475906.26068432356</v>
      </c>
      <c r="J110" s="48">
        <f>+J90*J50</f>
        <v>1463983.4881655653</v>
      </c>
      <c r="K110" s="48"/>
      <c r="L110" s="48"/>
      <c r="M110" s="48"/>
      <c r="N110" s="48"/>
      <c r="O110" s="48"/>
      <c r="P110" s="48"/>
      <c r="Q110" s="48"/>
      <c r="R110" s="48">
        <f t="shared" si="41"/>
        <v>5325870.198021606</v>
      </c>
      <c r="S110" s="48"/>
      <c r="T110" s="49">
        <f t="shared" si="44"/>
        <v>5325870.198021606</v>
      </c>
      <c r="V110" s="34">
        <v>1999</v>
      </c>
      <c r="W110" s="67">
        <f t="shared" si="45"/>
        <v>5902759.640000001</v>
      </c>
      <c r="X110" s="17"/>
      <c r="Y110" s="17"/>
    </row>
    <row r="111" spans="2:25" ht="12.75">
      <c r="B111" s="34">
        <v>2000</v>
      </c>
      <c r="C111" s="67">
        <v>10916605.816</v>
      </c>
      <c r="E111" s="43">
        <f t="shared" si="42"/>
        <v>2000</v>
      </c>
      <c r="F111" s="48">
        <f t="shared" si="43"/>
        <v>3827966.8463498647</v>
      </c>
      <c r="G111" s="48">
        <f t="shared" si="43"/>
        <v>2031360.6310203576</v>
      </c>
      <c r="H111" s="48">
        <f>+H91*H51</f>
        <v>1279379.1452784245</v>
      </c>
      <c r="I111" s="48">
        <f>+I91*I51</f>
        <v>751249.6875500465</v>
      </c>
      <c r="J111" s="48">
        <f>+J91*J51</f>
        <v>570920.6670559187</v>
      </c>
      <c r="K111" s="48">
        <f>+K91*K51</f>
        <v>1771148.7498089713</v>
      </c>
      <c r="L111" s="48"/>
      <c r="M111" s="48"/>
      <c r="N111" s="48"/>
      <c r="O111" s="48"/>
      <c r="P111" s="48"/>
      <c r="Q111" s="48"/>
      <c r="R111" s="48">
        <f t="shared" si="41"/>
        <v>10232025.727063583</v>
      </c>
      <c r="S111" s="48"/>
      <c r="T111" s="49">
        <f t="shared" si="44"/>
        <v>10232025.727063583</v>
      </c>
      <c r="V111" s="34">
        <v>2000</v>
      </c>
      <c r="W111" s="67">
        <f t="shared" si="45"/>
        <v>10916605.816</v>
      </c>
      <c r="X111" s="17"/>
      <c r="Y111" s="17"/>
    </row>
    <row r="112" spans="2:25" ht="12.75">
      <c r="B112" s="34">
        <v>2001</v>
      </c>
      <c r="C112" s="67">
        <v>17741896.2</v>
      </c>
      <c r="E112" s="43">
        <f t="shared" si="42"/>
        <v>2001</v>
      </c>
      <c r="F112" s="48">
        <f t="shared" si="43"/>
        <v>5490935.049645719</v>
      </c>
      <c r="G112" s="48">
        <f t="shared" si="43"/>
        <v>3832776.9228658625</v>
      </c>
      <c r="H112" s="48">
        <f>+H92*H52</f>
        <v>2033913.1609818204</v>
      </c>
      <c r="I112" s="48">
        <f>+I92*I52</f>
        <v>1280986.7641081514</v>
      </c>
      <c r="J112" s="48">
        <f>+J92*J52</f>
        <v>752193.6791322047</v>
      </c>
      <c r="K112" s="48">
        <f>+K92*K52</f>
        <v>588391.1009592222</v>
      </c>
      <c r="L112" s="48">
        <f>+L92*L52</f>
        <v>1810009.5072278045</v>
      </c>
      <c r="M112" s="48"/>
      <c r="N112" s="48"/>
      <c r="O112" s="48"/>
      <c r="P112" s="48"/>
      <c r="Q112" s="48"/>
      <c r="R112" s="48">
        <f t="shared" si="41"/>
        <v>15789206.184920786</v>
      </c>
      <c r="S112" s="48"/>
      <c r="T112" s="49">
        <f t="shared" si="44"/>
        <v>15789206.184920786</v>
      </c>
      <c r="V112" s="34">
        <v>2001</v>
      </c>
      <c r="W112" s="67">
        <f t="shared" si="45"/>
        <v>17741896.2</v>
      </c>
      <c r="X112" s="17"/>
      <c r="Y112" s="17"/>
    </row>
    <row r="113" spans="2:25" ht="12.75">
      <c r="B113" s="34">
        <v>2002</v>
      </c>
      <c r="C113" s="67">
        <v>27843578.536000002</v>
      </c>
      <c r="E113" s="43">
        <f t="shared" si="42"/>
        <v>2002</v>
      </c>
      <c r="F113" s="48">
        <f t="shared" si="43"/>
        <v>6550725.311016806</v>
      </c>
      <c r="G113" s="48">
        <f t="shared" si="43"/>
        <v>5949911.270159022</v>
      </c>
      <c r="H113" s="48">
        <f>+H93*H53</f>
        <v>4153151.039518559</v>
      </c>
      <c r="I113" s="48">
        <f>+I93*I53</f>
        <v>2203923.872643749</v>
      </c>
      <c r="J113" s="48">
        <f>+J93*J53</f>
        <v>1388061.872118372</v>
      </c>
      <c r="K113" s="48">
        <f>+K93*K53</f>
        <v>842415.0007287117</v>
      </c>
      <c r="L113" s="48">
        <f>+L93*L53</f>
        <v>640202.7742898843</v>
      </c>
      <c r="M113" s="48">
        <f>+M93*M53</f>
        <v>2840186.894762913</v>
      </c>
      <c r="N113" s="48"/>
      <c r="O113" s="48"/>
      <c r="P113" s="48"/>
      <c r="Q113" s="48"/>
      <c r="R113" s="48">
        <f t="shared" si="41"/>
        <v>24568578.03523802</v>
      </c>
      <c r="S113" s="48"/>
      <c r="T113" s="49">
        <f t="shared" si="44"/>
        <v>24568578.03523802</v>
      </c>
      <c r="V113" s="34">
        <v>2002</v>
      </c>
      <c r="W113" s="67">
        <f t="shared" si="45"/>
        <v>27843578.536000002</v>
      </c>
      <c r="X113" s="17"/>
      <c r="Y113" s="17"/>
    </row>
    <row r="114" spans="2:25" ht="12.75">
      <c r="B114" s="34">
        <v>2003</v>
      </c>
      <c r="C114" s="67">
        <v>34029698.608</v>
      </c>
      <c r="E114" s="43">
        <f t="shared" si="42"/>
        <v>2003</v>
      </c>
      <c r="F114" s="48">
        <f t="shared" si="43"/>
        <v>7517070.9981868565</v>
      </c>
      <c r="G114" s="48">
        <f t="shared" si="43"/>
        <v>6153061.569652858</v>
      </c>
      <c r="H114" s="48">
        <f>+H94*H54</f>
        <v>5588720.12503563</v>
      </c>
      <c r="I114" s="48">
        <f>+I94*I54</f>
        <v>3901032.7621658235</v>
      </c>
      <c r="J114" s="48">
        <f>+J94*J54</f>
        <v>2070134.0140760422</v>
      </c>
      <c r="K114" s="48">
        <f>+K94*K54</f>
        <v>1345668.5423342772</v>
      </c>
      <c r="L114" s="48">
        <f>+L94*L54</f>
        <v>790174.7310055989</v>
      </c>
      <c r="M114" s="48">
        <f>+M94*M54</f>
        <v>928543.9661199528</v>
      </c>
      <c r="N114" s="48">
        <f>+N94*N54</f>
        <v>4119379.8429104043</v>
      </c>
      <c r="O114" s="48"/>
      <c r="P114" s="48"/>
      <c r="Q114" s="48"/>
      <c r="R114" s="48">
        <f t="shared" si="41"/>
        <v>32413786.551487442</v>
      </c>
      <c r="S114" s="48"/>
      <c r="T114" s="49">
        <f t="shared" si="44"/>
        <v>32413786.551487442</v>
      </c>
      <c r="V114" s="34">
        <v>2003</v>
      </c>
      <c r="W114" s="67">
        <f t="shared" si="45"/>
        <v>34029698.608</v>
      </c>
      <c r="X114" s="17"/>
      <c r="Y114" s="17"/>
    </row>
    <row r="115" spans="2:25" ht="12.75">
      <c r="B115" s="34">
        <v>2004</v>
      </c>
      <c r="C115" s="67">
        <v>46747771.596</v>
      </c>
      <c r="E115" s="43">
        <f t="shared" si="42"/>
        <v>2004</v>
      </c>
      <c r="F115" s="48">
        <f t="shared" si="43"/>
        <v>11829201.769765662</v>
      </c>
      <c r="G115" s="48">
        <f t="shared" si="43"/>
        <v>6904985.541554956</v>
      </c>
      <c r="H115" s="48">
        <f>+H95*H55</f>
        <v>5652042.023415555</v>
      </c>
      <c r="I115" s="48">
        <f>+I95*I55</f>
        <v>5133652.677815106</v>
      </c>
      <c r="J115" s="48">
        <f>+J95*J55</f>
        <v>3583387.043488667</v>
      </c>
      <c r="K115" s="48">
        <f>+K95*K55</f>
        <v>1980518.3134556478</v>
      </c>
      <c r="L115" s="48">
        <f>+L95*L55</f>
        <v>1247357.947369691</v>
      </c>
      <c r="M115" s="48">
        <f>+M95*M55</f>
        <v>1204030.9950363874</v>
      </c>
      <c r="N115" s="48">
        <f>+N95*N55</f>
        <v>1414871.5108108395</v>
      </c>
      <c r="O115" s="48">
        <f>+O95*O55</f>
        <v>6276916.7584999725</v>
      </c>
      <c r="P115" s="48"/>
      <c r="Q115" s="48"/>
      <c r="R115" s="48">
        <f t="shared" si="41"/>
        <v>45226964.581212476</v>
      </c>
      <c r="S115" s="48"/>
      <c r="T115" s="49">
        <f t="shared" si="44"/>
        <v>45226964.581212476</v>
      </c>
      <c r="V115" s="34">
        <v>2004</v>
      </c>
      <c r="W115" s="67">
        <f t="shared" si="45"/>
        <v>46747771.596</v>
      </c>
      <c r="X115" s="17"/>
      <c r="Y115" s="17"/>
    </row>
    <row r="116" spans="2:25" ht="12.75">
      <c r="B116" s="34">
        <v>2005</v>
      </c>
      <c r="C116" s="67">
        <v>65527102.916</v>
      </c>
      <c r="E116" s="43">
        <f t="shared" si="42"/>
        <v>2005</v>
      </c>
      <c r="F116" s="48">
        <f t="shared" si="43"/>
        <v>20922115.899248905</v>
      </c>
      <c r="G116" s="48">
        <f t="shared" si="43"/>
        <v>9920458.273322793</v>
      </c>
      <c r="H116" s="48">
        <f>+H96*H56</f>
        <v>5790806.7066684365</v>
      </c>
      <c r="I116" s="48">
        <f>+I96*I56</f>
        <v>4740036.406824407</v>
      </c>
      <c r="J116" s="48">
        <f>+J96*J56</f>
        <v>4305293.642903639</v>
      </c>
      <c r="K116" s="48">
        <f>+K96*K56</f>
        <v>3131384.847469592</v>
      </c>
      <c r="L116" s="48">
        <f>+L96*L56</f>
        <v>1661710.2903565855</v>
      </c>
      <c r="M116" s="48">
        <f>+M96*M56</f>
        <v>1670407.3729390188</v>
      </c>
      <c r="N116" s="48">
        <f>+N96*N56</f>
        <v>1612385.8076159752</v>
      </c>
      <c r="O116" s="48">
        <f>+O96*O56</f>
        <v>1894734.2327866117</v>
      </c>
      <c r="P116" s="48">
        <f>+P96*P56</f>
        <v>8405773.222379848</v>
      </c>
      <c r="Q116" s="48"/>
      <c r="R116" s="48">
        <f t="shared" si="41"/>
        <v>64055106.70251581</v>
      </c>
      <c r="S116" s="48"/>
      <c r="T116" s="49">
        <f t="shared" si="44"/>
        <v>64055106.70251581</v>
      </c>
      <c r="V116" s="34">
        <v>2005</v>
      </c>
      <c r="W116" s="67">
        <f t="shared" si="45"/>
        <v>65527102.916</v>
      </c>
      <c r="X116" s="17"/>
      <c r="Y116" s="17"/>
    </row>
    <row r="117" spans="2:25" ht="12.75">
      <c r="B117" s="34">
        <v>2006</v>
      </c>
      <c r="C117" s="68">
        <v>105177600.09600002</v>
      </c>
      <c r="E117" s="60">
        <f t="shared" si="42"/>
        <v>2006</v>
      </c>
      <c r="F117" s="50">
        <f t="shared" si="43"/>
        <v>48126150.15165463</v>
      </c>
      <c r="G117" s="50">
        <f t="shared" si="43"/>
        <v>17724518.97033219</v>
      </c>
      <c r="H117" s="50">
        <f>+H97*H57</f>
        <v>9078456.537464257</v>
      </c>
      <c r="I117" s="50">
        <f>+I97*I57</f>
        <v>4608989.035629713</v>
      </c>
      <c r="J117" s="50">
        <f>+J97*J57</f>
        <v>4359627.276175511</v>
      </c>
      <c r="K117" s="50">
        <f>+K97*K57</f>
        <v>3618760.952693131</v>
      </c>
      <c r="L117" s="50">
        <f>+L97*L57</f>
        <v>2909387.229591631</v>
      </c>
      <c r="M117" s="50">
        <f>+M97*M57</f>
        <v>3762568.413272714</v>
      </c>
      <c r="N117" s="50">
        <f>+N97*N57</f>
        <v>2727442.9074099953</v>
      </c>
      <c r="O117" s="50">
        <f>+O97*O57</f>
        <v>2224250.903411529</v>
      </c>
      <c r="P117" s="50">
        <f>+P97*P57</f>
        <v>2701748.1493045636</v>
      </c>
      <c r="Q117" s="50">
        <f>+Q97*Q57</f>
        <v>10937729.924060522</v>
      </c>
      <c r="R117" s="50">
        <f t="shared" si="41"/>
        <v>112779630.4510004</v>
      </c>
      <c r="S117" s="50"/>
      <c r="T117" s="51">
        <f t="shared" si="44"/>
        <v>112779630.4510004</v>
      </c>
      <c r="V117" s="34">
        <v>2006</v>
      </c>
      <c r="W117" s="68">
        <f t="shared" si="45"/>
        <v>105177600.09600002</v>
      </c>
      <c r="X117" s="17"/>
      <c r="Y117" s="17"/>
    </row>
    <row r="118" spans="3:23" ht="12.75">
      <c r="C118" s="67"/>
      <c r="E118" s="62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58"/>
      <c r="S118" s="58"/>
      <c r="T118" s="57"/>
      <c r="W118" s="67"/>
    </row>
    <row r="119" spans="2:23" ht="13.5" thickBot="1">
      <c r="B119" s="34" t="s">
        <v>3</v>
      </c>
      <c r="C119" s="69">
        <f>SUM(C106:C117)</f>
        <v>325428270.90400004</v>
      </c>
      <c r="E119" s="61" t="str">
        <f t="shared" si="42"/>
        <v>Totale</v>
      </c>
      <c r="F119" s="70">
        <f>SUM(F106:F117)</f>
        <v>111949308.76293339</v>
      </c>
      <c r="G119" s="52">
        <f aca="true" t="shared" si="46" ref="G119:Q119">SUM(G106:G117)</f>
        <v>54999231.42447627</v>
      </c>
      <c r="H119" s="52">
        <f t="shared" si="46"/>
        <v>35457278.19171338</v>
      </c>
      <c r="I119" s="52">
        <f t="shared" si="46"/>
        <v>24171039.32600898</v>
      </c>
      <c r="J119" s="52">
        <f t="shared" si="46"/>
        <v>18493601.683115922</v>
      </c>
      <c r="K119" s="52">
        <f t="shared" si="46"/>
        <v>13278287.507449552</v>
      </c>
      <c r="L119" s="52">
        <f t="shared" si="46"/>
        <v>9058842.479841195</v>
      </c>
      <c r="M119" s="52">
        <f t="shared" si="46"/>
        <v>10405737.642130986</v>
      </c>
      <c r="N119" s="52">
        <f t="shared" si="46"/>
        <v>9874080.068747215</v>
      </c>
      <c r="O119" s="52">
        <f t="shared" si="46"/>
        <v>10395901.894698113</v>
      </c>
      <c r="P119" s="52">
        <f t="shared" si="46"/>
        <v>11107521.371684412</v>
      </c>
      <c r="Q119" s="52">
        <f t="shared" si="46"/>
        <v>10937729.924060522</v>
      </c>
      <c r="R119" s="52">
        <f>+SUM(F119:Q119)</f>
        <v>320128560.27685994</v>
      </c>
      <c r="S119" s="52">
        <f>SUM(S106:S117)</f>
        <v>0</v>
      </c>
      <c r="T119" s="53">
        <f t="shared" si="44"/>
        <v>320128560.27685994</v>
      </c>
      <c r="V119" s="34" t="s">
        <v>3</v>
      </c>
      <c r="W119" s="69">
        <f>SUM(W106:W117)</f>
        <v>325428270.90400004</v>
      </c>
    </row>
    <row r="121" spans="2:23" ht="12.75">
      <c r="B121" s="34"/>
      <c r="C121" s="24"/>
      <c r="D121" s="104"/>
      <c r="E121" s="17"/>
      <c r="F121" s="73"/>
      <c r="W121" s="23">
        <f>+T119/W119-1</f>
        <v>-0.016285341812554144</v>
      </c>
    </row>
    <row r="122" spans="2:23" ht="12.75">
      <c r="B122" s="34"/>
      <c r="C122" s="24"/>
      <c r="D122" s="24"/>
      <c r="E122" s="17"/>
      <c r="F122" s="73"/>
      <c r="W122" s="23"/>
    </row>
    <row r="123" spans="2:7" ht="12.75">
      <c r="B123" s="34"/>
      <c r="C123" s="24"/>
      <c r="D123" s="24"/>
      <c r="E123" s="17"/>
      <c r="F123" s="73"/>
      <c r="G123" s="74"/>
    </row>
    <row r="124" spans="2:7" ht="12.75">
      <c r="B124" s="34"/>
      <c r="C124" s="24"/>
      <c r="D124" s="24"/>
      <c r="E124" s="17"/>
      <c r="F124" s="73"/>
      <c r="G124" s="74"/>
    </row>
    <row r="125" spans="2:7" ht="12.75">
      <c r="B125" s="34"/>
      <c r="C125" s="24"/>
      <c r="D125" s="24"/>
      <c r="E125" s="17"/>
      <c r="F125" s="73"/>
      <c r="G125" s="74"/>
    </row>
    <row r="126" spans="2:7" ht="12.75">
      <c r="B126" s="34"/>
      <c r="C126" s="24"/>
      <c r="D126" s="24"/>
      <c r="E126" s="17"/>
      <c r="F126" s="73"/>
      <c r="G126" s="74"/>
    </row>
    <row r="127" spans="2:7" ht="12.75">
      <c r="B127" s="34"/>
      <c r="C127" s="24"/>
      <c r="D127" s="24"/>
      <c r="E127" s="17"/>
      <c r="F127" s="73"/>
      <c r="G127" s="74"/>
    </row>
    <row r="128" spans="2:7" ht="12.75">
      <c r="B128" s="34"/>
      <c r="C128" s="24"/>
      <c r="D128" s="24"/>
      <c r="E128" s="17"/>
      <c r="F128" s="73"/>
      <c r="G128" s="74"/>
    </row>
    <row r="129" spans="2:7" ht="12.75">
      <c r="B129" s="34"/>
      <c r="C129" s="24"/>
      <c r="D129" s="24"/>
      <c r="E129" s="17"/>
      <c r="F129" s="73"/>
      <c r="G129" s="74"/>
    </row>
    <row r="130" spans="2:7" ht="12.75">
      <c r="B130" s="34"/>
      <c r="C130" s="24"/>
      <c r="D130" s="24"/>
      <c r="E130" s="17"/>
      <c r="F130" s="73"/>
      <c r="G130" s="74"/>
    </row>
    <row r="131" spans="2:7" ht="12.75">
      <c r="B131" s="34"/>
      <c r="C131" s="24"/>
      <c r="D131" s="24"/>
      <c r="E131" s="17"/>
      <c r="F131" s="73"/>
      <c r="G131" s="74"/>
    </row>
    <row r="132" spans="2:7" ht="12.75">
      <c r="B132" s="34"/>
      <c r="C132" s="24"/>
      <c r="D132" s="24"/>
      <c r="E132" s="17"/>
      <c r="F132" s="73"/>
      <c r="G132" s="74"/>
    </row>
    <row r="133" ht="12.75">
      <c r="G133" s="74"/>
    </row>
    <row r="134" spans="2:7" ht="12.75">
      <c r="B134" s="34"/>
      <c r="C134" s="72"/>
      <c r="D134" s="72"/>
      <c r="E134" s="72"/>
      <c r="F134" s="71"/>
      <c r="G134" s="74"/>
    </row>
    <row r="136" spans="3:5" ht="12.75">
      <c r="C136" s="24"/>
      <c r="E136" s="24"/>
    </row>
    <row r="138" spans="5:6" ht="12.75">
      <c r="E138" s="24"/>
      <c r="F138" s="17"/>
    </row>
  </sheetData>
  <mergeCells count="39">
    <mergeCell ref="W103:W105"/>
    <mergeCell ref="S103:S105"/>
    <mergeCell ref="T103:T105"/>
    <mergeCell ref="B3:B5"/>
    <mergeCell ref="C3:C5"/>
    <mergeCell ref="F4:Q4"/>
    <mergeCell ref="F3:Q3"/>
    <mergeCell ref="E3:E5"/>
    <mergeCell ref="B43:B45"/>
    <mergeCell ref="E62:J62"/>
    <mergeCell ref="E2:J2"/>
    <mergeCell ref="E22:J22"/>
    <mergeCell ref="E83:E85"/>
    <mergeCell ref="F83:Q83"/>
    <mergeCell ref="F84:Q84"/>
    <mergeCell ref="E82:J82"/>
    <mergeCell ref="E23:E25"/>
    <mergeCell ref="F23:Q23"/>
    <mergeCell ref="F24:Q24"/>
    <mergeCell ref="E42:J42"/>
    <mergeCell ref="E63:E65"/>
    <mergeCell ref="F63:Q63"/>
    <mergeCell ref="F64:Q64"/>
    <mergeCell ref="E43:E45"/>
    <mergeCell ref="F43:Q43"/>
    <mergeCell ref="F44:Q44"/>
    <mergeCell ref="R43:R45"/>
    <mergeCell ref="R23:R25"/>
    <mergeCell ref="R3:R5"/>
    <mergeCell ref="R63:R65"/>
    <mergeCell ref="A83:A85"/>
    <mergeCell ref="E103:E105"/>
    <mergeCell ref="F103:Q103"/>
    <mergeCell ref="E102:J102"/>
    <mergeCell ref="R103:R105"/>
    <mergeCell ref="F104:Q104"/>
    <mergeCell ref="B83:B85"/>
    <mergeCell ref="C83:C85"/>
    <mergeCell ref="C103:C10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 Cattolica di Ass.ne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Società Cattolica di Ass.ne</dc:creator>
  <cp:keywords/>
  <dc:description/>
  <cp:lastModifiedBy>Società Cattolica di Ass.ne</cp:lastModifiedBy>
  <dcterms:created xsi:type="dcterms:W3CDTF">2007-05-09T11:52:44Z</dcterms:created>
  <dcterms:modified xsi:type="dcterms:W3CDTF">2007-06-13T10:32:18Z</dcterms:modified>
  <cp:category/>
  <cp:version/>
  <cp:contentType/>
  <cp:contentStatus/>
</cp:coreProperties>
</file>